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!!!Martin\Poptávky\zakázky 2020\0941 Staré Město\nabídka\nahrát\"/>
    </mc:Choice>
  </mc:AlternateContent>
  <xr:revisionPtr revIDLastSave="0" documentId="13_ncr:1_{AE6E476A-1A75-4D60-A0CB-7ADAE4A4EEE3}" xr6:coauthVersionLast="45" xr6:coauthVersionMax="45" xr10:uidLastSave="{00000000-0000-0000-0000-000000000000}"/>
  <bookViews>
    <workbookView xWindow="25080" yWindow="-120" windowWidth="19440" windowHeight="15000" firstSheet="4" activeTab="6" xr2:uid="{00000000-000D-0000-FFFF-FFFF00000000}"/>
  </bookViews>
  <sheets>
    <sheet name="Rekapitulace stavby" sheetId="1" r:id="rId1"/>
    <sheet name="SO 01.1 - Kanalizace - St..." sheetId="2" r:id="rId2"/>
    <sheet name="SO 01.2 - Prelozeni vodov..." sheetId="3" r:id="rId3"/>
    <sheet name="SO 02.1 - Kanalizace - St..." sheetId="4" r:id="rId4"/>
    <sheet name="SO 02.2 - Přeložení vodov..." sheetId="5" r:id="rId5"/>
    <sheet name="SO 03 - Kanalizace - Stok..." sheetId="6" r:id="rId6"/>
    <sheet name="VRN - Vedlejší a ostatní ..." sheetId="7" r:id="rId7"/>
  </sheets>
  <definedNames>
    <definedName name="_xlnm._FilterDatabase" localSheetId="1" hidden="1">'SO 01.1 - Kanalizace - St...'!$C$129:$K$456</definedName>
    <definedName name="_xlnm._FilterDatabase" localSheetId="2" hidden="1">'SO 01.2 - Prelozeni vodov...'!$C$125:$K$248</definedName>
    <definedName name="_xlnm._FilterDatabase" localSheetId="3" hidden="1">'SO 02.1 - Kanalizace - St...'!$C$129:$K$419</definedName>
    <definedName name="_xlnm._FilterDatabase" localSheetId="4" hidden="1">'SO 02.2 - Přeložení vodov...'!$C$125:$K$218</definedName>
    <definedName name="_xlnm._FilterDatabase" localSheetId="5" hidden="1">'SO 03 - Kanalizace - Stok...'!$C$124:$K$355</definedName>
    <definedName name="_xlnm._FilterDatabase" localSheetId="6" hidden="1">'VRN - Vedlejší a ostatní ...'!$C$115:$K$132</definedName>
    <definedName name="_xlnm.Print_Titles" localSheetId="0">'Rekapitulace stavby'!$92:$92</definedName>
    <definedName name="_xlnm.Print_Titles" localSheetId="1">'SO 01.1 - Kanalizace - St...'!$129:$129</definedName>
    <definedName name="_xlnm.Print_Titles" localSheetId="2">'SO 01.2 - Prelozeni vodov...'!$125:$125</definedName>
    <definedName name="_xlnm.Print_Titles" localSheetId="3">'SO 02.1 - Kanalizace - St...'!$129:$129</definedName>
    <definedName name="_xlnm.Print_Titles" localSheetId="4">'SO 02.2 - Přeložení vodov...'!$125:$125</definedName>
    <definedName name="_xlnm.Print_Titles" localSheetId="5">'SO 03 - Kanalizace - Stok...'!$124:$124</definedName>
    <definedName name="_xlnm.Print_Titles" localSheetId="6">'VRN - Vedlejší a ostatní ...'!$115:$115</definedName>
    <definedName name="_xlnm.Print_Area" localSheetId="0">'Rekapitulace stavby'!$D$4:$AO$76,'Rekapitulace stavby'!$C$82:$AQ$103</definedName>
    <definedName name="_xlnm.Print_Area" localSheetId="1">'SO 01.1 - Kanalizace - St...'!$C$4:$J$76,'SO 01.1 - Kanalizace - St...'!$C$82:$J$109,'SO 01.1 - Kanalizace - St...'!$C$115:$K$456</definedName>
    <definedName name="_xlnm.Print_Area" localSheetId="2">'SO 01.2 - Prelozeni vodov...'!$C$4:$J$76,'SO 01.2 - Prelozeni vodov...'!$C$82:$J$105,'SO 01.2 - Prelozeni vodov...'!$C$111:$K$248</definedName>
    <definedName name="_xlnm.Print_Area" localSheetId="3">'SO 02.1 - Kanalizace - St...'!$C$4:$J$76,'SO 02.1 - Kanalizace - St...'!$C$82:$J$109,'SO 02.1 - Kanalizace - St...'!$C$115:$K$419</definedName>
    <definedName name="_xlnm.Print_Area" localSheetId="4">'SO 02.2 - Přeložení vodov...'!$C$4:$J$76,'SO 02.2 - Přeložení vodov...'!$C$82:$J$105,'SO 02.2 - Přeložení vodov...'!$C$111:$K$218</definedName>
    <definedName name="_xlnm.Print_Area" localSheetId="5">'SO 03 - Kanalizace - Stok...'!$C$4:$J$76,'SO 03 - Kanalizace - Stok...'!$C$82:$J$106,'SO 03 - Kanalizace - Stok...'!$C$112:$K$355</definedName>
    <definedName name="_xlnm.Print_Area" localSheetId="6">'VRN - Vedlejší a ostatní ...'!$C$4:$J$76,'VRN - Vedlejší a ostatní ...'!$C$82:$J$97,'VRN - Vedlejší a ostatní ...'!$C$103:$K$132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2" i="1"/>
  <c r="J35" i="7"/>
  <c r="AX102" i="1" s="1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J113" i="7"/>
  <c r="J112" i="7"/>
  <c r="F112" i="7"/>
  <c r="J110" i="7"/>
  <c r="F110" i="7"/>
  <c r="E108" i="7"/>
  <c r="J92" i="7"/>
  <c r="J91" i="7"/>
  <c r="F91" i="7"/>
  <c r="F89" i="7"/>
  <c r="E87" i="7"/>
  <c r="J18" i="7"/>
  <c r="E18" i="7"/>
  <c r="F92" i="7" s="1"/>
  <c r="J17" i="7"/>
  <c r="J12" i="7"/>
  <c r="J89" i="7" s="1"/>
  <c r="E7" i="7"/>
  <c r="E106" i="7" s="1"/>
  <c r="J37" i="6"/>
  <c r="J36" i="6"/>
  <c r="AY101" i="1"/>
  <c r="J35" i="6"/>
  <c r="AX101" i="1"/>
  <c r="BI355" i="6"/>
  <c r="BH355" i="6"/>
  <c r="BG355" i="6"/>
  <c r="BF355" i="6"/>
  <c r="T355" i="6"/>
  <c r="T354" i="6"/>
  <c r="R355" i="6"/>
  <c r="R354" i="6"/>
  <c r="P355" i="6"/>
  <c r="P354" i="6"/>
  <c r="BI352" i="6"/>
  <c r="BH352" i="6"/>
  <c r="BG352" i="6"/>
  <c r="BF352" i="6"/>
  <c r="T352" i="6"/>
  <c r="R352" i="6"/>
  <c r="P352" i="6"/>
  <c r="BI350" i="6"/>
  <c r="BH350" i="6"/>
  <c r="BG350" i="6"/>
  <c r="BF350" i="6"/>
  <c r="T350" i="6"/>
  <c r="R350" i="6"/>
  <c r="P350" i="6"/>
  <c r="BI348" i="6"/>
  <c r="BH348" i="6"/>
  <c r="BG348" i="6"/>
  <c r="BF348" i="6"/>
  <c r="T348" i="6"/>
  <c r="R348" i="6"/>
  <c r="P348" i="6"/>
  <c r="BI347" i="6"/>
  <c r="BH347" i="6"/>
  <c r="BG347" i="6"/>
  <c r="BF347" i="6"/>
  <c r="T347" i="6"/>
  <c r="R347" i="6"/>
  <c r="P347" i="6"/>
  <c r="BI344" i="6"/>
  <c r="BH344" i="6"/>
  <c r="BG344" i="6"/>
  <c r="BF344" i="6"/>
  <c r="T344" i="6"/>
  <c r="T343" i="6"/>
  <c r="R344" i="6"/>
  <c r="R343" i="6"/>
  <c r="P344" i="6"/>
  <c r="P343" i="6"/>
  <c r="BI341" i="6"/>
  <c r="BH341" i="6"/>
  <c r="BG341" i="6"/>
  <c r="BF341" i="6"/>
  <c r="T341" i="6"/>
  <c r="R341" i="6"/>
  <c r="P341" i="6"/>
  <c r="BI339" i="6"/>
  <c r="BH339" i="6"/>
  <c r="BG339" i="6"/>
  <c r="BF339" i="6"/>
  <c r="T339" i="6"/>
  <c r="R339" i="6"/>
  <c r="P339" i="6"/>
  <c r="BI337" i="6"/>
  <c r="BH337" i="6"/>
  <c r="BG337" i="6"/>
  <c r="BF337" i="6"/>
  <c r="T337" i="6"/>
  <c r="R337" i="6"/>
  <c r="P337" i="6"/>
  <c r="BI335" i="6"/>
  <c r="BH335" i="6"/>
  <c r="BG335" i="6"/>
  <c r="BF335" i="6"/>
  <c r="T335" i="6"/>
  <c r="R335" i="6"/>
  <c r="P335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5" i="6"/>
  <c r="BH325" i="6"/>
  <c r="BG325" i="6"/>
  <c r="BF325" i="6"/>
  <c r="T325" i="6"/>
  <c r="R325" i="6"/>
  <c r="P325" i="6"/>
  <c r="BI323" i="6"/>
  <c r="BH323" i="6"/>
  <c r="BG323" i="6"/>
  <c r="BF323" i="6"/>
  <c r="T323" i="6"/>
  <c r="R323" i="6"/>
  <c r="P323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7" i="6"/>
  <c r="BH317" i="6"/>
  <c r="BG317" i="6"/>
  <c r="BF317" i="6"/>
  <c r="T317" i="6"/>
  <c r="R317" i="6"/>
  <c r="P317" i="6"/>
  <c r="BI315" i="6"/>
  <c r="BH315" i="6"/>
  <c r="BG315" i="6"/>
  <c r="BF315" i="6"/>
  <c r="T315" i="6"/>
  <c r="R315" i="6"/>
  <c r="P315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9" i="6"/>
  <c r="BH279" i="6"/>
  <c r="BG279" i="6"/>
  <c r="BF279" i="6"/>
  <c r="T279" i="6"/>
  <c r="R279" i="6"/>
  <c r="P279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7" i="6"/>
  <c r="BH267" i="6"/>
  <c r="BG267" i="6"/>
  <c r="BF267" i="6"/>
  <c r="T267" i="6"/>
  <c r="R267" i="6"/>
  <c r="P267" i="6"/>
  <c r="BI265" i="6"/>
  <c r="BH265" i="6"/>
  <c r="BG265" i="6"/>
  <c r="BF265" i="6"/>
  <c r="T265" i="6"/>
  <c r="R265" i="6"/>
  <c r="P265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1" i="6"/>
  <c r="BH221" i="6"/>
  <c r="BG221" i="6"/>
  <c r="BF221" i="6"/>
  <c r="T221" i="6"/>
  <c r="T220" i="6"/>
  <c r="R221" i="6"/>
  <c r="R220" i="6"/>
  <c r="P221" i="6"/>
  <c r="P220" i="6"/>
  <c r="BI218" i="6"/>
  <c r="BH218" i="6"/>
  <c r="BG218" i="6"/>
  <c r="BF218" i="6"/>
  <c r="T218" i="6"/>
  <c r="T217" i="6"/>
  <c r="R218" i="6"/>
  <c r="R217" i="6"/>
  <c r="P218" i="6"/>
  <c r="P217" i="6"/>
  <c r="BI215" i="6"/>
  <c r="BH215" i="6"/>
  <c r="BG215" i="6"/>
  <c r="BF215" i="6"/>
  <c r="T215" i="6"/>
  <c r="R215" i="6"/>
  <c r="P215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J122" i="6"/>
  <c r="J121" i="6"/>
  <c r="F121" i="6"/>
  <c r="F119" i="6"/>
  <c r="E117" i="6"/>
  <c r="J92" i="6"/>
  <c r="J91" i="6"/>
  <c r="F91" i="6"/>
  <c r="F89" i="6"/>
  <c r="E87" i="6"/>
  <c r="J18" i="6"/>
  <c r="E18" i="6"/>
  <c r="F122" i="6"/>
  <c r="J17" i="6"/>
  <c r="J12" i="6"/>
  <c r="J119" i="6" s="1"/>
  <c r="E7" i="6"/>
  <c r="E85" i="6" s="1"/>
  <c r="J39" i="5"/>
  <c r="J38" i="5"/>
  <c r="AY100" i="1"/>
  <c r="J37" i="5"/>
  <c r="AX100" i="1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T213" i="5"/>
  <c r="R214" i="5"/>
  <c r="R213" i="5"/>
  <c r="P214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T163" i="5" s="1"/>
  <c r="R164" i="5"/>
  <c r="R163" i="5" s="1"/>
  <c r="P164" i="5"/>
  <c r="P163" i="5" s="1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4" i="5"/>
  <c r="J93" i="5"/>
  <c r="F93" i="5"/>
  <c r="F91" i="5"/>
  <c r="E89" i="5"/>
  <c r="J20" i="5"/>
  <c r="E20" i="5"/>
  <c r="F123" i="5" s="1"/>
  <c r="J19" i="5"/>
  <c r="J14" i="5"/>
  <c r="J120" i="5" s="1"/>
  <c r="E7" i="5"/>
  <c r="E85" i="5" s="1"/>
  <c r="R400" i="4"/>
  <c r="J39" i="4"/>
  <c r="J38" i="4"/>
  <c r="AY99" i="1"/>
  <c r="J37" i="4"/>
  <c r="AX99" i="1" s="1"/>
  <c r="BI419" i="4"/>
  <c r="BH419" i="4"/>
  <c r="BG419" i="4"/>
  <c r="BF419" i="4"/>
  <c r="T419" i="4"/>
  <c r="T418" i="4"/>
  <c r="R419" i="4"/>
  <c r="R418" i="4" s="1"/>
  <c r="P419" i="4"/>
  <c r="P418" i="4" s="1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01" i="4"/>
  <c r="BH401" i="4"/>
  <c r="BG401" i="4"/>
  <c r="BF401" i="4"/>
  <c r="T401" i="4"/>
  <c r="T400" i="4" s="1"/>
  <c r="R401" i="4"/>
  <c r="P401" i="4"/>
  <c r="P400" i="4" s="1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40" i="4"/>
  <c r="BH340" i="4"/>
  <c r="BG340" i="4"/>
  <c r="BF340" i="4"/>
  <c r="T340" i="4"/>
  <c r="R340" i="4"/>
  <c r="P340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49" i="4"/>
  <c r="BH249" i="4"/>
  <c r="BG249" i="4"/>
  <c r="BF249" i="4"/>
  <c r="T249" i="4"/>
  <c r="T248" i="4" s="1"/>
  <c r="R249" i="4"/>
  <c r="R248" i="4"/>
  <c r="P249" i="4"/>
  <c r="P248" i="4"/>
  <c r="BI246" i="4"/>
  <c r="BH246" i="4"/>
  <c r="BG246" i="4"/>
  <c r="BF246" i="4"/>
  <c r="T246" i="4"/>
  <c r="T245" i="4"/>
  <c r="R246" i="4"/>
  <c r="R245" i="4"/>
  <c r="P246" i="4"/>
  <c r="P245" i="4"/>
  <c r="BI243" i="4"/>
  <c r="BH243" i="4"/>
  <c r="BG243" i="4"/>
  <c r="BF243" i="4"/>
  <c r="T243" i="4"/>
  <c r="T242" i="4"/>
  <c r="R243" i="4"/>
  <c r="R242" i="4"/>
  <c r="P243" i="4"/>
  <c r="P242" i="4" s="1"/>
  <c r="BI240" i="4"/>
  <c r="BH240" i="4"/>
  <c r="BG240" i="4"/>
  <c r="BF240" i="4"/>
  <c r="T240" i="4"/>
  <c r="R240" i="4"/>
  <c r="P240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4" i="4"/>
  <c r="J93" i="4"/>
  <c r="F93" i="4"/>
  <c r="F91" i="4"/>
  <c r="E89" i="4"/>
  <c r="J20" i="4"/>
  <c r="E20" i="4"/>
  <c r="F94" i="4" s="1"/>
  <c r="J19" i="4"/>
  <c r="J14" i="4"/>
  <c r="J124" i="4" s="1"/>
  <c r="E7" i="4"/>
  <c r="E118" i="4"/>
  <c r="J39" i="3"/>
  <c r="J38" i="3"/>
  <c r="AY97" i="1"/>
  <c r="J37" i="3"/>
  <c r="AX97" i="1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T243" i="3" s="1"/>
  <c r="R244" i="3"/>
  <c r="R243" i="3"/>
  <c r="P244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T166" i="3" s="1"/>
  <c r="R167" i="3"/>
  <c r="R166" i="3"/>
  <c r="P167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4" i="3"/>
  <c r="J93" i="3"/>
  <c r="F93" i="3"/>
  <c r="F91" i="3"/>
  <c r="E89" i="3"/>
  <c r="J20" i="3"/>
  <c r="E20" i="3"/>
  <c r="F123" i="3" s="1"/>
  <c r="J19" i="3"/>
  <c r="J14" i="3"/>
  <c r="J120" i="3"/>
  <c r="E7" i="3"/>
  <c r="E114" i="3"/>
  <c r="J39" i="2"/>
  <c r="J38" i="2"/>
  <c r="AY96" i="1"/>
  <c r="J37" i="2"/>
  <c r="AX96" i="1"/>
  <c r="BI456" i="2"/>
  <c r="BH456" i="2"/>
  <c r="BG456" i="2"/>
  <c r="BF456" i="2"/>
  <c r="T456" i="2"/>
  <c r="T455" i="2" s="1"/>
  <c r="R456" i="2"/>
  <c r="R455" i="2" s="1"/>
  <c r="P456" i="2"/>
  <c r="P455" i="2" s="1"/>
  <c r="P447" i="2" s="1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T444" i="2" s="1"/>
  <c r="R445" i="2"/>
  <c r="R444" i="2"/>
  <c r="P445" i="2"/>
  <c r="P444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T272" i="2"/>
  <c r="R273" i="2"/>
  <c r="R272" i="2"/>
  <c r="P273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T264" i="2" s="1"/>
  <c r="R265" i="2"/>
  <c r="R264" i="2"/>
  <c r="P265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4" i="2"/>
  <c r="J93" i="2"/>
  <c r="F93" i="2"/>
  <c r="F91" i="2"/>
  <c r="E89" i="2"/>
  <c r="J20" i="2"/>
  <c r="E20" i="2"/>
  <c r="F127" i="2" s="1"/>
  <c r="J19" i="2"/>
  <c r="J14" i="2"/>
  <c r="J124" i="2" s="1"/>
  <c r="E7" i="2"/>
  <c r="E118" i="2" s="1"/>
  <c r="L90" i="1"/>
  <c r="AM90" i="1"/>
  <c r="AM89" i="1"/>
  <c r="L89" i="1"/>
  <c r="AM87" i="1"/>
  <c r="L87" i="1"/>
  <c r="L85" i="1"/>
  <c r="L84" i="1"/>
  <c r="BK131" i="7"/>
  <c r="BK127" i="7"/>
  <c r="J127" i="7"/>
  <c r="J119" i="7"/>
  <c r="BK117" i="7"/>
  <c r="J350" i="6"/>
  <c r="BK348" i="6"/>
  <c r="J347" i="6"/>
  <c r="J341" i="6"/>
  <c r="J339" i="6"/>
  <c r="J337" i="6"/>
  <c r="J335" i="6"/>
  <c r="J331" i="6"/>
  <c r="J329" i="6"/>
  <c r="J321" i="6"/>
  <c r="BK317" i="6"/>
  <c r="BK309" i="6"/>
  <c r="J307" i="6"/>
  <c r="BK301" i="6"/>
  <c r="J289" i="6"/>
  <c r="BK285" i="6"/>
  <c r="BK283" i="6"/>
  <c r="BK279" i="6"/>
  <c r="BK275" i="6"/>
  <c r="BK269" i="6"/>
  <c r="BK267" i="6"/>
  <c r="J265" i="6"/>
  <c r="BK263" i="6"/>
  <c r="J261" i="6"/>
  <c r="BK257" i="6"/>
  <c r="BK253" i="6"/>
  <c r="J245" i="6"/>
  <c r="J233" i="6"/>
  <c r="BK229" i="6"/>
  <c r="BK227" i="6"/>
  <c r="J207" i="6"/>
  <c r="BK188" i="6"/>
  <c r="BK185" i="6"/>
  <c r="J180" i="6"/>
  <c r="J178" i="6"/>
  <c r="J172" i="6"/>
  <c r="J170" i="6"/>
  <c r="J168" i="6"/>
  <c r="J158" i="6"/>
  <c r="J156" i="6"/>
  <c r="BK142" i="6"/>
  <c r="BK138" i="6"/>
  <c r="J133" i="6"/>
  <c r="J128" i="6"/>
  <c r="BK216" i="5"/>
  <c r="J214" i="5"/>
  <c r="BK211" i="5"/>
  <c r="BK209" i="5"/>
  <c r="BK205" i="5"/>
  <c r="BK199" i="5"/>
  <c r="J197" i="5"/>
  <c r="J191" i="5"/>
  <c r="J179" i="5"/>
  <c r="J177" i="5"/>
  <c r="BK169" i="5"/>
  <c r="J167" i="5"/>
  <c r="BK164" i="5"/>
  <c r="BK161" i="5"/>
  <c r="J159" i="5"/>
  <c r="BK155" i="5"/>
  <c r="J151" i="5"/>
  <c r="J145" i="5"/>
  <c r="J143" i="5"/>
  <c r="BK141" i="5"/>
  <c r="J139" i="5"/>
  <c r="J137" i="5"/>
  <c r="BK135" i="5"/>
  <c r="BK133" i="5"/>
  <c r="J416" i="4"/>
  <c r="J414" i="4"/>
  <c r="J411" i="4"/>
  <c r="J401" i="4"/>
  <c r="J398" i="4"/>
  <c r="BK396" i="4"/>
  <c r="J394" i="4"/>
  <c r="BK390" i="4"/>
  <c r="BK380" i="4"/>
  <c r="BK378" i="4"/>
  <c r="BK376" i="4"/>
  <c r="BK374" i="4"/>
  <c r="BK370" i="4"/>
  <c r="J366" i="4"/>
  <c r="BK362" i="4"/>
  <c r="BK360" i="4"/>
  <c r="BK358" i="4"/>
  <c r="J354" i="4"/>
  <c r="J352" i="4"/>
  <c r="BK348" i="4"/>
  <c r="J346" i="4"/>
  <c r="BK344" i="4"/>
  <c r="J342" i="4"/>
  <c r="J340" i="4"/>
  <c r="BK332" i="4"/>
  <c r="J328" i="4"/>
  <c r="J321" i="4"/>
  <c r="BK319" i="4"/>
  <c r="BK317" i="4"/>
  <c r="J313" i="4"/>
  <c r="BK309" i="4"/>
  <c r="BK305" i="4"/>
  <c r="BK302" i="4"/>
  <c r="BK300" i="4"/>
  <c r="J298" i="4"/>
  <c r="J296" i="4"/>
  <c r="BK294" i="4"/>
  <c r="J292" i="4"/>
  <c r="J290" i="4"/>
  <c r="BK286" i="4"/>
  <c r="BK284" i="4"/>
  <c r="J282" i="4"/>
  <c r="BK280" i="4"/>
  <c r="J268" i="4"/>
  <c r="J266" i="4"/>
  <c r="BK264" i="4"/>
  <c r="BK258" i="4"/>
  <c r="BK256" i="4"/>
  <c r="BK243" i="4"/>
  <c r="BK214" i="4"/>
  <c r="BK212" i="4"/>
  <c r="J207" i="4"/>
  <c r="J205" i="4"/>
  <c r="BK200" i="4"/>
  <c r="BK198" i="4"/>
  <c r="BK196" i="4"/>
  <c r="J194" i="4"/>
  <c r="J192" i="4"/>
  <c r="BK188" i="4"/>
  <c r="BK184" i="4"/>
  <c r="J168" i="4"/>
  <c r="BK165" i="4"/>
  <c r="J157" i="4"/>
  <c r="J143" i="4"/>
  <c r="J141" i="4"/>
  <c r="BK139" i="4"/>
  <c r="BK247" i="3"/>
  <c r="BK244" i="3"/>
  <c r="J239" i="3"/>
  <c r="J237" i="3"/>
  <c r="BK223" i="3"/>
  <c r="BK219" i="3"/>
  <c r="J217" i="3"/>
  <c r="BK215" i="3"/>
  <c r="BK211" i="3"/>
  <c r="J207" i="3"/>
  <c r="J205" i="3"/>
  <c r="BK203" i="3"/>
  <c r="BK202" i="3"/>
  <c r="J200" i="3"/>
  <c r="J198" i="3"/>
  <c r="J196" i="3"/>
  <c r="J192" i="3"/>
  <c r="BK190" i="3"/>
  <c r="J190" i="3"/>
  <c r="BK184" i="3"/>
  <c r="BK182" i="3"/>
  <c r="J174" i="3"/>
  <c r="BK172" i="3"/>
  <c r="BK170" i="3"/>
  <c r="J164" i="3"/>
  <c r="BK158" i="3"/>
  <c r="BK156" i="3"/>
  <c r="J154" i="3"/>
  <c r="BK152" i="3"/>
  <c r="BK149" i="3"/>
  <c r="BK147" i="3"/>
  <c r="BK139" i="3"/>
  <c r="BK131" i="3"/>
  <c r="BK129" i="3"/>
  <c r="BK451" i="2"/>
  <c r="BK449" i="2"/>
  <c r="J448" i="2"/>
  <c r="J445" i="2"/>
  <c r="BK443" i="2"/>
  <c r="BK440" i="2"/>
  <c r="BK434" i="2"/>
  <c r="BK433" i="2"/>
  <c r="BK431" i="2"/>
  <c r="J430" i="2"/>
  <c r="BK426" i="2"/>
  <c r="J422" i="2"/>
  <c r="J419" i="2"/>
  <c r="BK409" i="2"/>
  <c r="BK407" i="2"/>
  <c r="BK401" i="2"/>
  <c r="BK396" i="2"/>
  <c r="BK392" i="2"/>
  <c r="BK390" i="2"/>
  <c r="BK380" i="2"/>
  <c r="J376" i="2"/>
  <c r="J372" i="2"/>
  <c r="BK367" i="2"/>
  <c r="J365" i="2"/>
  <c r="J358" i="2"/>
  <c r="BK351" i="2"/>
  <c r="BK347" i="2"/>
  <c r="J343" i="2"/>
  <c r="J335" i="2"/>
  <c r="BK326" i="2"/>
  <c r="BK324" i="2"/>
  <c r="BK322" i="2"/>
  <c r="BK306" i="2"/>
  <c r="BK298" i="2"/>
  <c r="BK296" i="2"/>
  <c r="J281" i="2"/>
  <c r="J273" i="2"/>
  <c r="J270" i="2"/>
  <c r="J268" i="2"/>
  <c r="BK265" i="2"/>
  <c r="J262" i="2"/>
  <c r="BK254" i="2"/>
  <c r="BK226" i="2"/>
  <c r="J224" i="2"/>
  <c r="J212" i="2"/>
  <c r="J205" i="2"/>
  <c r="J195" i="2"/>
  <c r="BK189" i="2"/>
  <c r="J187" i="2"/>
  <c r="BK178" i="2"/>
  <c r="BK175" i="2"/>
  <c r="J170" i="2"/>
  <c r="J163" i="2"/>
  <c r="BK160" i="2"/>
  <c r="BK158" i="2"/>
  <c r="J154" i="2"/>
  <c r="J152" i="2"/>
  <c r="BK146" i="2"/>
  <c r="J144" i="2"/>
  <c r="J135" i="2"/>
  <c r="J133" i="2"/>
  <c r="AS98" i="1"/>
  <c r="AS95" i="1"/>
  <c r="J129" i="7"/>
  <c r="BK355" i="6"/>
  <c r="J355" i="6"/>
  <c r="BK352" i="6"/>
  <c r="J348" i="6"/>
  <c r="J344" i="6"/>
  <c r="BK341" i="6"/>
  <c r="BK335" i="6"/>
  <c r="J333" i="6"/>
  <c r="BK331" i="6"/>
  <c r="J325" i="6"/>
  <c r="BK323" i="6"/>
  <c r="BK321" i="6"/>
  <c r="J319" i="6"/>
  <c r="J317" i="6"/>
  <c r="J315" i="6"/>
  <c r="BK313" i="6"/>
  <c r="J311" i="6"/>
  <c r="J299" i="6"/>
  <c r="J297" i="6"/>
  <c r="BK295" i="6"/>
  <c r="BK293" i="6"/>
  <c r="J291" i="6"/>
  <c r="BK289" i="6"/>
  <c r="J281" i="6"/>
  <c r="J279" i="6"/>
  <c r="BK277" i="6"/>
  <c r="J275" i="6"/>
  <c r="BK273" i="6"/>
  <c r="BK271" i="6"/>
  <c r="J269" i="6"/>
  <c r="J267" i="6"/>
  <c r="BK265" i="6"/>
  <c r="J263" i="6"/>
  <c r="J257" i="6"/>
  <c r="BK255" i="6"/>
  <c r="J251" i="6"/>
  <c r="BK245" i="6"/>
  <c r="J241" i="6"/>
  <c r="BK235" i="6"/>
  <c r="J231" i="6"/>
  <c r="J221" i="6"/>
  <c r="BK218" i="6"/>
  <c r="BK194" i="6"/>
  <c r="J192" i="6"/>
  <c r="J190" i="6"/>
  <c r="J185" i="6"/>
  <c r="BK182" i="6"/>
  <c r="BK180" i="6"/>
  <c r="BK178" i="6"/>
  <c r="BK176" i="6"/>
  <c r="J174" i="6"/>
  <c r="J163" i="6"/>
  <c r="BK153" i="6"/>
  <c r="BK148" i="6"/>
  <c r="BK146" i="6"/>
  <c r="J142" i="6"/>
  <c r="BK140" i="6"/>
  <c r="J138" i="6"/>
  <c r="J217" i="5"/>
  <c r="J211" i="5"/>
  <c r="BK207" i="5"/>
  <c r="J203" i="5"/>
  <c r="BK201" i="5"/>
  <c r="J199" i="5"/>
  <c r="BK197" i="5"/>
  <c r="BK193" i="5"/>
  <c r="J189" i="5"/>
  <c r="BK179" i="5"/>
  <c r="BK177" i="5"/>
  <c r="J175" i="5"/>
  <c r="J173" i="5"/>
  <c r="BK171" i="5"/>
  <c r="J164" i="5"/>
  <c r="BK153" i="5"/>
  <c r="BK151" i="5"/>
  <c r="J133" i="5"/>
  <c r="J390" i="4"/>
  <c r="J388" i="4"/>
  <c r="J376" i="4"/>
  <c r="J368" i="4"/>
  <c r="BK364" i="4"/>
  <c r="J362" i="4"/>
  <c r="J360" i="4"/>
  <c r="J358" i="4"/>
  <c r="J350" i="4"/>
  <c r="J348" i="4"/>
  <c r="J338" i="4"/>
  <c r="J336" i="4"/>
  <c r="J330" i="4"/>
  <c r="BK327" i="4"/>
  <c r="J326" i="4"/>
  <c r="J325" i="4"/>
  <c r="J317" i="4"/>
  <c r="BK315" i="4"/>
  <c r="J309" i="4"/>
  <c r="J307" i="4"/>
  <c r="BK304" i="4"/>
  <c r="BK298" i="4"/>
  <c r="BK282" i="4"/>
  <c r="J278" i="4"/>
  <c r="BK266" i="4"/>
  <c r="J264" i="4"/>
  <c r="J262" i="4"/>
  <c r="J260" i="4"/>
  <c r="J249" i="4"/>
  <c r="J243" i="4"/>
  <c r="BK240" i="4"/>
  <c r="J230" i="4"/>
  <c r="J226" i="4"/>
  <c r="BK210" i="4"/>
  <c r="BK207" i="4"/>
  <c r="J202" i="4"/>
  <c r="J196" i="4"/>
  <c r="J190" i="4"/>
  <c r="J188" i="4"/>
  <c r="J186" i="4"/>
  <c r="J184" i="4"/>
  <c r="J182" i="4"/>
  <c r="J171" i="4"/>
  <c r="BK168" i="4"/>
  <c r="J162" i="4"/>
  <c r="BK151" i="4"/>
  <c r="BK133" i="4"/>
  <c r="J247" i="3"/>
  <c r="J246" i="3"/>
  <c r="J244" i="3"/>
  <c r="BK231" i="3"/>
  <c r="J229" i="3"/>
  <c r="J227" i="3"/>
  <c r="J225" i="3"/>
  <c r="J221" i="3"/>
  <c r="J215" i="3"/>
  <c r="J213" i="3"/>
  <c r="J211" i="3"/>
  <c r="J209" i="3"/>
  <c r="BK205" i="3"/>
  <c r="BK200" i="3"/>
  <c r="BK196" i="3"/>
  <c r="J194" i="3"/>
  <c r="J188" i="3"/>
  <c r="BK186" i="3"/>
  <c r="J178" i="3"/>
  <c r="J176" i="3"/>
  <c r="J170" i="3"/>
  <c r="BK162" i="3"/>
  <c r="J160" i="3"/>
  <c r="BK154" i="3"/>
  <c r="J147" i="3"/>
  <c r="J145" i="3"/>
  <c r="BK141" i="3"/>
  <c r="J137" i="3"/>
  <c r="J129" i="3"/>
  <c r="J449" i="2"/>
  <c r="J443" i="2"/>
  <c r="J441" i="2"/>
  <c r="J438" i="2"/>
  <c r="J433" i="2"/>
  <c r="BK419" i="2"/>
  <c r="J417" i="2"/>
  <c r="J415" i="2"/>
  <c r="BK405" i="2"/>
  <c r="J403" i="2"/>
  <c r="J396" i="2"/>
  <c r="J390" i="2"/>
  <c r="J388" i="2"/>
  <c r="BK382" i="2"/>
  <c r="J380" i="2"/>
  <c r="J378" i="2"/>
  <c r="J374" i="2"/>
  <c r="J368" i="2"/>
  <c r="J367" i="2"/>
  <c r="BK365" i="2"/>
  <c r="J363" i="2"/>
  <c r="BK360" i="2"/>
  <c r="BK358" i="2"/>
  <c r="BK355" i="2"/>
  <c r="J353" i="2"/>
  <c r="BK345" i="2"/>
  <c r="BK343" i="2"/>
  <c r="BK341" i="2"/>
  <c r="J337" i="2"/>
  <c r="BK333" i="2"/>
  <c r="J331" i="2"/>
  <c r="J329" i="2"/>
  <c r="J320" i="2"/>
  <c r="BK318" i="2"/>
  <c r="J316" i="2"/>
  <c r="J312" i="2"/>
  <c r="BK310" i="2"/>
  <c r="J306" i="2"/>
  <c r="J296" i="2"/>
  <c r="J294" i="2"/>
  <c r="J292" i="2"/>
  <c r="BK290" i="2"/>
  <c r="J279" i="2"/>
  <c r="BK273" i="2"/>
  <c r="J265" i="2"/>
  <c r="BK262" i="2"/>
  <c r="BK260" i="2"/>
  <c r="J257" i="2"/>
  <c r="J252" i="2"/>
  <c r="J241" i="2"/>
  <c r="BK239" i="2"/>
  <c r="J228" i="2"/>
  <c r="BK221" i="2"/>
  <c r="BK212" i="2"/>
  <c r="J207" i="2"/>
  <c r="BK205" i="2"/>
  <c r="J201" i="2"/>
  <c r="J189" i="2"/>
  <c r="BK184" i="2"/>
  <c r="J181" i="2"/>
  <c r="J168" i="2"/>
  <c r="BK156" i="2"/>
  <c r="BK154" i="2"/>
  <c r="BK144" i="2"/>
  <c r="BK135" i="2"/>
  <c r="BK133" i="2"/>
  <c r="J131" i="7"/>
  <c r="BK121" i="7"/>
  <c r="J121" i="7"/>
  <c r="BK119" i="7"/>
  <c r="J117" i="7"/>
  <c r="BK350" i="6"/>
  <c r="BK344" i="6"/>
  <c r="BK339" i="6"/>
  <c r="BK337" i="6"/>
  <c r="BK333" i="6"/>
  <c r="BK329" i="6"/>
  <c r="J327" i="6"/>
  <c r="BK319" i="6"/>
  <c r="BK315" i="6"/>
  <c r="J309" i="6"/>
  <c r="BK307" i="6"/>
  <c r="J305" i="6"/>
  <c r="BK303" i="6"/>
  <c r="BK297" i="6"/>
  <c r="J295" i="6"/>
  <c r="J293" i="6"/>
  <c r="BK291" i="6"/>
  <c r="BK287" i="6"/>
  <c r="J285" i="6"/>
  <c r="J283" i="6"/>
  <c r="BK281" i="6"/>
  <c r="J277" i="6"/>
  <c r="J271" i="6"/>
  <c r="J259" i="6"/>
  <c r="J255" i="6"/>
  <c r="J253" i="6"/>
  <c r="J243" i="6"/>
  <c r="BK241" i="6"/>
  <c r="BK239" i="6"/>
  <c r="BK237" i="6"/>
  <c r="J235" i="6"/>
  <c r="BK233" i="6"/>
  <c r="BK231" i="6"/>
  <c r="J229" i="6"/>
  <c r="J227" i="6"/>
  <c r="BK221" i="6"/>
  <c r="BK215" i="6"/>
  <c r="BK205" i="6"/>
  <c r="J203" i="6"/>
  <c r="J188" i="6"/>
  <c r="BK174" i="6"/>
  <c r="BK172" i="6"/>
  <c r="BK170" i="6"/>
  <c r="BK168" i="6"/>
  <c r="J161" i="6"/>
  <c r="BK158" i="6"/>
  <c r="J146" i="6"/>
  <c r="J140" i="6"/>
  <c r="BK133" i="6"/>
  <c r="BK217" i="5"/>
  <c r="BK203" i="5"/>
  <c r="J195" i="5"/>
  <c r="J193" i="5"/>
  <c r="BK191" i="5"/>
  <c r="J187" i="5"/>
  <c r="J185" i="5"/>
  <c r="J183" i="5"/>
  <c r="BK181" i="5"/>
  <c r="BK175" i="5"/>
  <c r="BK173" i="5"/>
  <c r="J171" i="5"/>
  <c r="J169" i="5"/>
  <c r="BK159" i="5"/>
  <c r="J157" i="5"/>
  <c r="J155" i="5"/>
  <c r="J153" i="5"/>
  <c r="BK149" i="5"/>
  <c r="J147" i="5"/>
  <c r="BK143" i="5"/>
  <c r="J141" i="5"/>
  <c r="BK139" i="5"/>
  <c r="BK131" i="5"/>
  <c r="BK129" i="5"/>
  <c r="BK419" i="4"/>
  <c r="J419" i="4"/>
  <c r="BK414" i="4"/>
  <c r="J412" i="4"/>
  <c r="J396" i="4"/>
  <c r="BK394" i="4"/>
  <c r="J392" i="4"/>
  <c r="BK388" i="4"/>
  <c r="BK386" i="4"/>
  <c r="BK384" i="4"/>
  <c r="J382" i="4"/>
  <c r="J380" i="4"/>
  <c r="J378" i="4"/>
  <c r="J372" i="4"/>
  <c r="J370" i="4"/>
  <c r="BK368" i="4"/>
  <c r="BK366" i="4"/>
  <c r="BK356" i="4"/>
  <c r="BK352" i="4"/>
  <c r="BK350" i="4"/>
  <c r="J344" i="4"/>
  <c r="BK342" i="4"/>
  <c r="BK340" i="4"/>
  <c r="BK338" i="4"/>
  <c r="BK334" i="4"/>
  <c r="J332" i="4"/>
  <c r="BK330" i="4"/>
  <c r="BK328" i="4"/>
  <c r="J327" i="4"/>
  <c r="BK326" i="4"/>
  <c r="BK323" i="4"/>
  <c r="J311" i="4"/>
  <c r="BK307" i="4"/>
  <c r="J304" i="4"/>
  <c r="J300" i="4"/>
  <c r="BK288" i="4"/>
  <c r="J286" i="4"/>
  <c r="J284" i="4"/>
  <c r="BK278" i="4"/>
  <c r="J256" i="4"/>
  <c r="BK246" i="4"/>
  <c r="J240" i="4"/>
  <c r="BK230" i="4"/>
  <c r="J228" i="4"/>
  <c r="J214" i="4"/>
  <c r="BK205" i="4"/>
  <c r="BK202" i="4"/>
  <c r="J200" i="4"/>
  <c r="J198" i="4"/>
  <c r="BK194" i="4"/>
  <c r="BK192" i="4"/>
  <c r="BK190" i="4"/>
  <c r="BK174" i="4"/>
  <c r="BK171" i="4"/>
  <c r="J165" i="4"/>
  <c r="J145" i="4"/>
  <c r="BK141" i="4"/>
  <c r="J133" i="4"/>
  <c r="BK246" i="3"/>
  <c r="BK241" i="3"/>
  <c r="BK239" i="3"/>
  <c r="BK235" i="3"/>
  <c r="J233" i="3"/>
  <c r="BK227" i="3"/>
  <c r="BK221" i="3"/>
  <c r="J219" i="3"/>
  <c r="BK209" i="3"/>
  <c r="BK207" i="3"/>
  <c r="J203" i="3"/>
  <c r="J202" i="3"/>
  <c r="BK198" i="3"/>
  <c r="J184" i="3"/>
  <c r="BK180" i="3"/>
  <c r="BK178" i="3"/>
  <c r="BK176" i="3"/>
  <c r="J172" i="3"/>
  <c r="J167" i="3"/>
  <c r="BK164" i="3"/>
  <c r="J162" i="3"/>
  <c r="BK160" i="3"/>
  <c r="J158" i="3"/>
  <c r="BK145" i="3"/>
  <c r="BK143" i="3"/>
  <c r="J141" i="3"/>
  <c r="J139" i="3"/>
  <c r="BK135" i="3"/>
  <c r="BK133" i="3"/>
  <c r="BK456" i="2"/>
  <c r="J456" i="2"/>
  <c r="BK453" i="2"/>
  <c r="J453" i="2"/>
  <c r="J451" i="2"/>
  <c r="BK448" i="2"/>
  <c r="BK441" i="2"/>
  <c r="J440" i="2"/>
  <c r="BK438" i="2"/>
  <c r="J436" i="2"/>
  <c r="J434" i="2"/>
  <c r="BK430" i="2"/>
  <c r="BK428" i="2"/>
  <c r="J426" i="2"/>
  <c r="J424" i="2"/>
  <c r="BK422" i="2"/>
  <c r="J421" i="2"/>
  <c r="BK415" i="2"/>
  <c r="J413" i="2"/>
  <c r="BK411" i="2"/>
  <c r="J409" i="2"/>
  <c r="J407" i="2"/>
  <c r="J405" i="2"/>
  <c r="BK403" i="2"/>
  <c r="J400" i="2"/>
  <c r="J398" i="2"/>
  <c r="J394" i="2"/>
  <c r="J392" i="2"/>
  <c r="BK388" i="2"/>
  <c r="BK386" i="2"/>
  <c r="BK384" i="2"/>
  <c r="J382" i="2"/>
  <c r="BK376" i="2"/>
  <c r="BK372" i="2"/>
  <c r="J370" i="2"/>
  <c r="BK363" i="2"/>
  <c r="J360" i="2"/>
  <c r="J355" i="2"/>
  <c r="BK353" i="2"/>
  <c r="J349" i="2"/>
  <c r="J341" i="2"/>
  <c r="BK339" i="2"/>
  <c r="BK331" i="2"/>
  <c r="BK329" i="2"/>
  <c r="J326" i="2"/>
  <c r="J324" i="2"/>
  <c r="J322" i="2"/>
  <c r="BK320" i="2"/>
  <c r="J318" i="2"/>
  <c r="BK316" i="2"/>
  <c r="J314" i="2"/>
  <c r="J298" i="2"/>
  <c r="BK294" i="2"/>
  <c r="BK292" i="2"/>
  <c r="BK283" i="2"/>
  <c r="BK281" i="2"/>
  <c r="BK279" i="2"/>
  <c r="BK268" i="2"/>
  <c r="J254" i="2"/>
  <c r="BK252" i="2"/>
  <c r="BK241" i="2"/>
  <c r="BK237" i="2"/>
  <c r="BK228" i="2"/>
  <c r="J226" i="2"/>
  <c r="J216" i="2"/>
  <c r="BK214" i="2"/>
  <c r="J209" i="2"/>
  <c r="BK203" i="2"/>
  <c r="BK187" i="2"/>
  <c r="J184" i="2"/>
  <c r="J178" i="2"/>
  <c r="BK170" i="2"/>
  <c r="J156" i="2"/>
  <c r="BK129" i="7"/>
  <c r="BK125" i="7"/>
  <c r="J125" i="7"/>
  <c r="BK123" i="7"/>
  <c r="J123" i="7"/>
  <c r="J352" i="6"/>
  <c r="BK347" i="6"/>
  <c r="BK327" i="6"/>
  <c r="BK325" i="6"/>
  <c r="J323" i="6"/>
  <c r="J313" i="6"/>
  <c r="BK311" i="6"/>
  <c r="BK305" i="6"/>
  <c r="J303" i="6"/>
  <c r="J301" i="6"/>
  <c r="BK299" i="6"/>
  <c r="J287" i="6"/>
  <c r="J273" i="6"/>
  <c r="BK261" i="6"/>
  <c r="BK259" i="6"/>
  <c r="BK251" i="6"/>
  <c r="BK243" i="6"/>
  <c r="J239" i="6"/>
  <c r="J237" i="6"/>
  <c r="J218" i="6"/>
  <c r="J215" i="6"/>
  <c r="BK207" i="6"/>
  <c r="J205" i="6"/>
  <c r="BK203" i="6"/>
  <c r="J194" i="6"/>
  <c r="BK192" i="6"/>
  <c r="BK190" i="6"/>
  <c r="J182" i="6"/>
  <c r="J176" i="6"/>
  <c r="BK163" i="6"/>
  <c r="BK161" i="6"/>
  <c r="BK156" i="6"/>
  <c r="J153" i="6"/>
  <c r="J148" i="6"/>
  <c r="BK128" i="6"/>
  <c r="J216" i="5"/>
  <c r="BK214" i="5"/>
  <c r="J209" i="5"/>
  <c r="J207" i="5"/>
  <c r="J205" i="5"/>
  <c r="J201" i="5"/>
  <c r="BK195" i="5"/>
  <c r="BK189" i="5"/>
  <c r="BK187" i="5"/>
  <c r="BK185" i="5"/>
  <c r="BK183" i="5"/>
  <c r="J181" i="5"/>
  <c r="BK167" i="5"/>
  <c r="J161" i="5"/>
  <c r="BK157" i="5"/>
  <c r="J149" i="5"/>
  <c r="BK147" i="5"/>
  <c r="BK145" i="5"/>
  <c r="BK137" i="5"/>
  <c r="J135" i="5"/>
  <c r="J131" i="5"/>
  <c r="J129" i="5"/>
  <c r="BK416" i="4"/>
  <c r="BK412" i="4"/>
  <c r="BK411" i="4"/>
  <c r="BK401" i="4"/>
  <c r="BK400" i="4" s="1"/>
  <c r="J400" i="4" s="1"/>
  <c r="J106" i="4" s="1"/>
  <c r="BK398" i="4"/>
  <c r="BK392" i="4"/>
  <c r="J386" i="4"/>
  <c r="J384" i="4"/>
  <c r="BK382" i="4"/>
  <c r="J374" i="4"/>
  <c r="BK372" i="4"/>
  <c r="J364" i="4"/>
  <c r="J356" i="4"/>
  <c r="BK354" i="4"/>
  <c r="BK346" i="4"/>
  <c r="BK336" i="4"/>
  <c r="J334" i="4"/>
  <c r="BK325" i="4"/>
  <c r="J323" i="4"/>
  <c r="BK321" i="4"/>
  <c r="J319" i="4"/>
  <c r="J315" i="4"/>
  <c r="BK313" i="4"/>
  <c r="BK311" i="4"/>
  <c r="J305" i="4"/>
  <c r="J302" i="4"/>
  <c r="BK296" i="4"/>
  <c r="J294" i="4"/>
  <c r="BK292" i="4"/>
  <c r="BK290" i="4"/>
  <c r="J288" i="4"/>
  <c r="J280" i="4"/>
  <c r="BK268" i="4"/>
  <c r="BK262" i="4"/>
  <c r="BK260" i="4"/>
  <c r="J258" i="4"/>
  <c r="BK249" i="4"/>
  <c r="J246" i="4"/>
  <c r="BK228" i="4"/>
  <c r="BK226" i="4"/>
  <c r="J212" i="4"/>
  <c r="J210" i="4"/>
  <c r="BK186" i="4"/>
  <c r="BK182" i="4"/>
  <c r="J174" i="4"/>
  <c r="BK162" i="4"/>
  <c r="BK157" i="4"/>
  <c r="J151" i="4"/>
  <c r="BK145" i="4"/>
  <c r="BK143" i="4"/>
  <c r="J139" i="4"/>
  <c r="J241" i="3"/>
  <c r="BK237" i="3"/>
  <c r="J235" i="3"/>
  <c r="BK233" i="3"/>
  <c r="J231" i="3"/>
  <c r="BK229" i="3"/>
  <c r="BK225" i="3"/>
  <c r="J223" i="3"/>
  <c r="BK217" i="3"/>
  <c r="BK213" i="3"/>
  <c r="BK194" i="3"/>
  <c r="BK192" i="3"/>
  <c r="BK188" i="3"/>
  <c r="J186" i="3"/>
  <c r="J182" i="3"/>
  <c r="J180" i="3"/>
  <c r="BK174" i="3"/>
  <c r="BK167" i="3"/>
  <c r="J156" i="3"/>
  <c r="J152" i="3"/>
  <c r="J149" i="3"/>
  <c r="J143" i="3"/>
  <c r="BK137" i="3"/>
  <c r="J135" i="3"/>
  <c r="J133" i="3"/>
  <c r="J131" i="3"/>
  <c r="BK445" i="2"/>
  <c r="BK436" i="2"/>
  <c r="J431" i="2"/>
  <c r="J428" i="2"/>
  <c r="BK424" i="2"/>
  <c r="BK421" i="2"/>
  <c r="BK417" i="2"/>
  <c r="BK413" i="2"/>
  <c r="J411" i="2"/>
  <c r="J401" i="2"/>
  <c r="BK400" i="2"/>
  <c r="BK398" i="2"/>
  <c r="BK394" i="2"/>
  <c r="J386" i="2"/>
  <c r="J384" i="2"/>
  <c r="BK378" i="2"/>
  <c r="BK374" i="2"/>
  <c r="BK370" i="2"/>
  <c r="BK368" i="2"/>
  <c r="J351" i="2"/>
  <c r="BK349" i="2"/>
  <c r="J347" i="2"/>
  <c r="J345" i="2"/>
  <c r="J339" i="2"/>
  <c r="BK337" i="2"/>
  <c r="BK335" i="2"/>
  <c r="J333" i="2"/>
  <c r="BK314" i="2"/>
  <c r="BK312" i="2"/>
  <c r="J310" i="2"/>
  <c r="J290" i="2"/>
  <c r="J283" i="2"/>
  <c r="BK270" i="2"/>
  <c r="J260" i="2"/>
  <c r="BK257" i="2"/>
  <c r="J239" i="2"/>
  <c r="J237" i="2"/>
  <c r="BK224" i="2"/>
  <c r="J221" i="2"/>
  <c r="BK216" i="2"/>
  <c r="J214" i="2"/>
  <c r="BK209" i="2"/>
  <c r="BK207" i="2"/>
  <c r="J203" i="2"/>
  <c r="BK201" i="2"/>
  <c r="BK195" i="2"/>
  <c r="BK181" i="2"/>
  <c r="J175" i="2"/>
  <c r="BK168" i="2"/>
  <c r="BK163" i="2"/>
  <c r="J160" i="2"/>
  <c r="J158" i="2"/>
  <c r="BK152" i="2"/>
  <c r="J146" i="2"/>
  <c r="R447" i="2" l="1"/>
  <c r="T447" i="2"/>
  <c r="P132" i="2"/>
  <c r="P267" i="2"/>
  <c r="BK278" i="2"/>
  <c r="J278" i="2" s="1"/>
  <c r="J104" i="2" s="1"/>
  <c r="R278" i="2"/>
  <c r="P305" i="2"/>
  <c r="P128" i="3"/>
  <c r="BK245" i="3"/>
  <c r="J245" i="3" s="1"/>
  <c r="J104" i="3" s="1"/>
  <c r="P132" i="4"/>
  <c r="BK255" i="4"/>
  <c r="J255" i="4"/>
  <c r="J104" i="4" s="1"/>
  <c r="T255" i="4"/>
  <c r="T277" i="4"/>
  <c r="T410" i="4"/>
  <c r="T128" i="5"/>
  <c r="BK215" i="5"/>
  <c r="J215" i="5" s="1"/>
  <c r="J104" i="5" s="1"/>
  <c r="P127" i="6"/>
  <c r="BK250" i="6"/>
  <c r="J250" i="6"/>
  <c r="J102" i="6" s="1"/>
  <c r="T250" i="6"/>
  <c r="BK346" i="6"/>
  <c r="J346" i="6" s="1"/>
  <c r="J104" i="6" s="1"/>
  <c r="T346" i="6"/>
  <c r="P116" i="7"/>
  <c r="AU102" i="1"/>
  <c r="T132" i="2"/>
  <c r="BK267" i="2"/>
  <c r="J267" i="2" s="1"/>
  <c r="J102" i="2" s="1"/>
  <c r="R267" i="2"/>
  <c r="P278" i="2"/>
  <c r="R305" i="2"/>
  <c r="R128" i="3"/>
  <c r="R245" i="3"/>
  <c r="R169" i="3"/>
  <c r="BK132" i="4"/>
  <c r="J132" i="4" s="1"/>
  <c r="J100" i="4" s="1"/>
  <c r="P255" i="4"/>
  <c r="R277" i="4"/>
  <c r="P410" i="4"/>
  <c r="P128" i="5"/>
  <c r="P215" i="5"/>
  <c r="P166" i="5" s="1"/>
  <c r="BK127" i="6"/>
  <c r="J127" i="6" s="1"/>
  <c r="J98" i="6" s="1"/>
  <c r="BK116" i="7"/>
  <c r="J116" i="7" s="1"/>
  <c r="J96" i="7" s="1"/>
  <c r="R132" i="2"/>
  <c r="R131" i="2" s="1"/>
  <c r="R130" i="2" s="1"/>
  <c r="BK305" i="2"/>
  <c r="J305" i="2" s="1"/>
  <c r="J105" i="2" s="1"/>
  <c r="T128" i="3"/>
  <c r="T245" i="3"/>
  <c r="T169" i="3"/>
  <c r="R132" i="4"/>
  <c r="R255" i="4"/>
  <c r="P277" i="4"/>
  <c r="BK410" i="4"/>
  <c r="J410" i="4"/>
  <c r="J107" i="4"/>
  <c r="R128" i="5"/>
  <c r="R215" i="5"/>
  <c r="R166" i="5" s="1"/>
  <c r="R127" i="6"/>
  <c r="BK226" i="6"/>
  <c r="J226" i="6" s="1"/>
  <c r="J101" i="6" s="1"/>
  <c r="T226" i="6"/>
  <c r="P250" i="6"/>
  <c r="R346" i="6"/>
  <c r="R116" i="7"/>
  <c r="BK132" i="2"/>
  <c r="J132" i="2" s="1"/>
  <c r="J100" i="2" s="1"/>
  <c r="T267" i="2"/>
  <c r="T278" i="2"/>
  <c r="T305" i="2"/>
  <c r="BK128" i="3"/>
  <c r="J128" i="3" s="1"/>
  <c r="J100" i="3" s="1"/>
  <c r="P245" i="3"/>
  <c r="P169" i="3" s="1"/>
  <c r="T132" i="4"/>
  <c r="T131" i="4"/>
  <c r="T130" i="4" s="1"/>
  <c r="BK277" i="4"/>
  <c r="J277" i="4" s="1"/>
  <c r="J105" i="4" s="1"/>
  <c r="R410" i="4"/>
  <c r="BK128" i="5"/>
  <c r="J128" i="5"/>
  <c r="J100" i="5"/>
  <c r="T215" i="5"/>
  <c r="T166" i="5"/>
  <c r="T127" i="6"/>
  <c r="T126" i="6" s="1"/>
  <c r="T125" i="6" s="1"/>
  <c r="P226" i="6"/>
  <c r="R226" i="6"/>
  <c r="R250" i="6"/>
  <c r="P346" i="6"/>
  <c r="T116" i="7"/>
  <c r="J91" i="2"/>
  <c r="F94" i="2"/>
  <c r="BE133" i="2"/>
  <c r="BE135" i="2"/>
  <c r="BE154" i="2"/>
  <c r="BE184" i="2"/>
  <c r="BE189" i="2"/>
  <c r="BE203" i="2"/>
  <c r="BE212" i="2"/>
  <c r="BE241" i="2"/>
  <c r="BE252" i="2"/>
  <c r="BE265" i="2"/>
  <c r="BE279" i="2"/>
  <c r="BE290" i="2"/>
  <c r="BE292" i="2"/>
  <c r="BE294" i="2"/>
  <c r="BE298" i="2"/>
  <c r="BE316" i="2"/>
  <c r="BE320" i="2"/>
  <c r="BE324" i="2"/>
  <c r="BE326" i="2"/>
  <c r="BE329" i="2"/>
  <c r="BE341" i="2"/>
  <c r="BE353" i="2"/>
  <c r="BE358" i="2"/>
  <c r="BE363" i="2"/>
  <c r="BE367" i="2"/>
  <c r="BE380" i="2"/>
  <c r="BE388" i="2"/>
  <c r="BE401" i="2"/>
  <c r="BE405" i="2"/>
  <c r="BE407" i="2"/>
  <c r="BE419" i="2"/>
  <c r="BE422" i="2"/>
  <c r="BE430" i="2"/>
  <c r="BE433" i="2"/>
  <c r="BE440" i="2"/>
  <c r="BE441" i="2"/>
  <c r="F94" i="3"/>
  <c r="BE145" i="3"/>
  <c r="BE156" i="3"/>
  <c r="BE158" i="3"/>
  <c r="BE160" i="3"/>
  <c r="BE162" i="3"/>
  <c r="BE167" i="3"/>
  <c r="BE170" i="3"/>
  <c r="BE186" i="3"/>
  <c r="BE194" i="3"/>
  <c r="BE198" i="3"/>
  <c r="BE202" i="3"/>
  <c r="BE203" i="3"/>
  <c r="BE205" i="3"/>
  <c r="BE209" i="3"/>
  <c r="BE219" i="3"/>
  <c r="BE221" i="3"/>
  <c r="BE239" i="3"/>
  <c r="F127" i="4"/>
  <c r="BE168" i="4"/>
  <c r="BE184" i="4"/>
  <c r="BE188" i="4"/>
  <c r="BE190" i="4"/>
  <c r="BE194" i="4"/>
  <c r="BE196" i="4"/>
  <c r="BE202" i="4"/>
  <c r="BE205" i="4"/>
  <c r="BE240" i="4"/>
  <c r="BE243" i="4"/>
  <c r="BE284" i="4"/>
  <c r="BE298" i="4"/>
  <c r="BE307" i="4"/>
  <c r="BE327" i="4"/>
  <c r="BE338" i="4"/>
  <c r="BE340" i="4"/>
  <c r="BE342" i="4"/>
  <c r="BE348" i="4"/>
  <c r="BE350" i="4"/>
  <c r="BE358" i="4"/>
  <c r="BE374" i="4"/>
  <c r="BE376" i="4"/>
  <c r="BE380" i="4"/>
  <c r="BE388" i="4"/>
  <c r="E114" i="5"/>
  <c r="BE151" i="5"/>
  <c r="BE153" i="5"/>
  <c r="BE159" i="5"/>
  <c r="BE169" i="5"/>
  <c r="BE175" i="5"/>
  <c r="BE197" i="5"/>
  <c r="BE211" i="5"/>
  <c r="BE217" i="5"/>
  <c r="BK213" i="5"/>
  <c r="J213" i="5" s="1"/>
  <c r="J103" i="5" s="1"/>
  <c r="J89" i="6"/>
  <c r="F92" i="6"/>
  <c r="BE133" i="6"/>
  <c r="BE142" i="6"/>
  <c r="BE148" i="6"/>
  <c r="BE168" i="6"/>
  <c r="BE176" i="6"/>
  <c r="BE178" i="6"/>
  <c r="BE180" i="6"/>
  <c r="BE182" i="6"/>
  <c r="BE188" i="6"/>
  <c r="BE205" i="6"/>
  <c r="BE221" i="6"/>
  <c r="BE233" i="6"/>
  <c r="BE235" i="6"/>
  <c r="BE239" i="6"/>
  <c r="BE253" i="6"/>
  <c r="BE265" i="6"/>
  <c r="BE269" i="6"/>
  <c r="BE271" i="6"/>
  <c r="BE275" i="6"/>
  <c r="BE277" i="6"/>
  <c r="BE281" i="6"/>
  <c r="BE285" i="6"/>
  <c r="BE289" i="6"/>
  <c r="BE291" i="6"/>
  <c r="BE295" i="6"/>
  <c r="BE313" i="6"/>
  <c r="BE317" i="6"/>
  <c r="BE329" i="6"/>
  <c r="BE335" i="6"/>
  <c r="BE341" i="6"/>
  <c r="BE344" i="6"/>
  <c r="BE350" i="6"/>
  <c r="BE123" i="7"/>
  <c r="BE125" i="7"/>
  <c r="BE129" i="7"/>
  <c r="BE144" i="2"/>
  <c r="BE152" i="2"/>
  <c r="BE163" i="2"/>
  <c r="BE187" i="2"/>
  <c r="BE205" i="2"/>
  <c r="BE207" i="2"/>
  <c r="BE209" i="2"/>
  <c r="BE262" i="2"/>
  <c r="BE270" i="2"/>
  <c r="BE273" i="2"/>
  <c r="BE306" i="2"/>
  <c r="BE310" i="2"/>
  <c r="BE333" i="2"/>
  <c r="BE335" i="2"/>
  <c r="BE337" i="2"/>
  <c r="BE345" i="2"/>
  <c r="BE365" i="2"/>
  <c r="BE368" i="2"/>
  <c r="BE374" i="2"/>
  <c r="BE378" i="2"/>
  <c r="BE390" i="2"/>
  <c r="BE394" i="2"/>
  <c r="BE396" i="2"/>
  <c r="BE417" i="2"/>
  <c r="BE443" i="2"/>
  <c r="BE448" i="2"/>
  <c r="BE449" i="2"/>
  <c r="BE451" i="2"/>
  <c r="BE453" i="2"/>
  <c r="BE456" i="2"/>
  <c r="BK455" i="2"/>
  <c r="J455" i="2" s="1"/>
  <c r="J108" i="2" s="1"/>
  <c r="E85" i="3"/>
  <c r="BE129" i="3"/>
  <c r="BE147" i="3"/>
  <c r="BE149" i="3"/>
  <c r="BE154" i="3"/>
  <c r="BE172" i="3"/>
  <c r="BE182" i="3"/>
  <c r="BE211" i="3"/>
  <c r="BE215" i="3"/>
  <c r="BE229" i="3"/>
  <c r="BE231" i="3"/>
  <c r="BE244" i="3"/>
  <c r="E85" i="4"/>
  <c r="BE151" i="4"/>
  <c r="BE157" i="4"/>
  <c r="BE182" i="4"/>
  <c r="BE186" i="4"/>
  <c r="BE210" i="4"/>
  <c r="BE214" i="4"/>
  <c r="BE258" i="4"/>
  <c r="BE264" i="4"/>
  <c r="BE266" i="4"/>
  <c r="BE282" i="4"/>
  <c r="BE286" i="4"/>
  <c r="BE292" i="4"/>
  <c r="BE294" i="4"/>
  <c r="BE304" i="4"/>
  <c r="BE311" i="4"/>
  <c r="BE313" i="4"/>
  <c r="BE315" i="4"/>
  <c r="BE317" i="4"/>
  <c r="BE346" i="4"/>
  <c r="BE354" i="4"/>
  <c r="BE356" i="4"/>
  <c r="BE360" i="4"/>
  <c r="BE372" i="4"/>
  <c r="BE390" i="4"/>
  <c r="BE396" i="4"/>
  <c r="BE398" i="4"/>
  <c r="BE401" i="4"/>
  <c r="BE411" i="4"/>
  <c r="BE416" i="4"/>
  <c r="BE419" i="4"/>
  <c r="BK242" i="4"/>
  <c r="J242" i="4"/>
  <c r="J101" i="4" s="1"/>
  <c r="BK418" i="4"/>
  <c r="J418" i="4" s="1"/>
  <c r="J108" i="4" s="1"/>
  <c r="F94" i="5"/>
  <c r="BE135" i="5"/>
  <c r="BE145" i="5"/>
  <c r="BE164" i="5"/>
  <c r="BE177" i="5"/>
  <c r="BE187" i="5"/>
  <c r="BE195" i="5"/>
  <c r="BE199" i="5"/>
  <c r="BE205" i="5"/>
  <c r="BE209" i="5"/>
  <c r="BE214" i="5"/>
  <c r="E115" i="6"/>
  <c r="BE138" i="6"/>
  <c r="BE153" i="6"/>
  <c r="BE190" i="6"/>
  <c r="BE192" i="6"/>
  <c r="BE207" i="6"/>
  <c r="BE243" i="6"/>
  <c r="BE261" i="6"/>
  <c r="BE263" i="6"/>
  <c r="BE267" i="6"/>
  <c r="BE299" i="6"/>
  <c r="BE301" i="6"/>
  <c r="BE319" i="6"/>
  <c r="BE323" i="6"/>
  <c r="BE347" i="6"/>
  <c r="BE352" i="6"/>
  <c r="BK217" i="6"/>
  <c r="J217" i="6" s="1"/>
  <c r="J99" i="6" s="1"/>
  <c r="BK220" i="6"/>
  <c r="J220" i="6" s="1"/>
  <c r="J100" i="6" s="1"/>
  <c r="F113" i="7"/>
  <c r="BE117" i="7"/>
  <c r="BE146" i="2"/>
  <c r="BE158" i="2"/>
  <c r="BE160" i="2"/>
  <c r="BE168" i="2"/>
  <c r="BE170" i="2"/>
  <c r="BE175" i="2"/>
  <c r="BE178" i="2"/>
  <c r="BE195" i="2"/>
  <c r="BE214" i="2"/>
  <c r="BE216" i="2"/>
  <c r="BE221" i="2"/>
  <c r="BE224" i="2"/>
  <c r="BE228" i="2"/>
  <c r="BE254" i="2"/>
  <c r="BE268" i="2"/>
  <c r="BE281" i="2"/>
  <c r="BE296" i="2"/>
  <c r="BE322" i="2"/>
  <c r="BE347" i="2"/>
  <c r="BE349" i="2"/>
  <c r="BE351" i="2"/>
  <c r="BE370" i="2"/>
  <c r="BE372" i="2"/>
  <c r="BE384" i="2"/>
  <c r="BE392" i="2"/>
  <c r="BE398" i="2"/>
  <c r="BE400" i="2"/>
  <c r="BE409" i="2"/>
  <c r="BE411" i="2"/>
  <c r="BE424" i="2"/>
  <c r="BE426" i="2"/>
  <c r="BE431" i="2"/>
  <c r="BE434" i="2"/>
  <c r="BE438" i="2"/>
  <c r="BE445" i="2"/>
  <c r="BK272" i="2"/>
  <c r="J272" i="2" s="1"/>
  <c r="J103" i="2" s="1"/>
  <c r="BK444" i="2"/>
  <c r="J444" i="2" s="1"/>
  <c r="J106" i="2" s="1"/>
  <c r="BK447" i="2"/>
  <c r="J447" i="2" s="1"/>
  <c r="J107" i="2" s="1"/>
  <c r="J91" i="3"/>
  <c r="BE133" i="3"/>
  <c r="BE152" i="3"/>
  <c r="BE184" i="3"/>
  <c r="BE190" i="3"/>
  <c r="BE192" i="3"/>
  <c r="BE196" i="3"/>
  <c r="BE200" i="3"/>
  <c r="BE207" i="3"/>
  <c r="BE217" i="3"/>
  <c r="BE223" i="3"/>
  <c r="BE233" i="3"/>
  <c r="BE237" i="3"/>
  <c r="BE133" i="4"/>
  <c r="BE139" i="4"/>
  <c r="BE143" i="4"/>
  <c r="BE162" i="4"/>
  <c r="BE165" i="4"/>
  <c r="BE171" i="4"/>
  <c r="BE174" i="4"/>
  <c r="BE192" i="4"/>
  <c r="BE198" i="4"/>
  <c r="BE200" i="4"/>
  <c r="BE212" i="4"/>
  <c r="BE226" i="4"/>
  <c r="BE230" i="4"/>
  <c r="BE256" i="4"/>
  <c r="BE268" i="4"/>
  <c r="BE280" i="4"/>
  <c r="BE288" i="4"/>
  <c r="BE290" i="4"/>
  <c r="BE296" i="4"/>
  <c r="BE300" i="4"/>
  <c r="BE302" i="4"/>
  <c r="BE305" i="4"/>
  <c r="BE309" i="4"/>
  <c r="BE319" i="4"/>
  <c r="BE321" i="4"/>
  <c r="BE328" i="4"/>
  <c r="BE332" i="4"/>
  <c r="BE344" i="4"/>
  <c r="BE352" i="4"/>
  <c r="BE362" i="4"/>
  <c r="BE364" i="4"/>
  <c r="BE370" i="4"/>
  <c r="BE378" i="4"/>
  <c r="BE382" i="4"/>
  <c r="BE386" i="4"/>
  <c r="BE392" i="4"/>
  <c r="BE394" i="4"/>
  <c r="BE412" i="4"/>
  <c r="BE414" i="4"/>
  <c r="J91" i="5"/>
  <c r="BE129" i="5"/>
  <c r="BE133" i="5"/>
  <c r="BE137" i="5"/>
  <c r="BE141" i="5"/>
  <c r="BE143" i="5"/>
  <c r="BE147" i="5"/>
  <c r="BE149" i="5"/>
  <c r="BE155" i="5"/>
  <c r="BE161" i="5"/>
  <c r="BE167" i="5"/>
  <c r="BE183" i="5"/>
  <c r="BE185" i="5"/>
  <c r="BE191" i="5"/>
  <c r="BE203" i="5"/>
  <c r="BE216" i="5"/>
  <c r="BE128" i="6"/>
  <c r="BE156" i="6"/>
  <c r="BE161" i="6"/>
  <c r="BE170" i="6"/>
  <c r="BE185" i="6"/>
  <c r="BE215" i="6"/>
  <c r="BE227" i="6"/>
  <c r="BE229" i="6"/>
  <c r="BE231" i="6"/>
  <c r="BE237" i="6"/>
  <c r="BE251" i="6"/>
  <c r="BE257" i="6"/>
  <c r="BE259" i="6"/>
  <c r="BE283" i="6"/>
  <c r="BE303" i="6"/>
  <c r="BE305" i="6"/>
  <c r="BE307" i="6"/>
  <c r="BE309" i="6"/>
  <c r="BE315" i="6"/>
  <c r="BE327" i="6"/>
  <c r="BE331" i="6"/>
  <c r="BE337" i="6"/>
  <c r="BE339" i="6"/>
  <c r="BE348" i="6"/>
  <c r="BE355" i="6"/>
  <c r="BK343" i="6"/>
  <c r="J343" i="6" s="1"/>
  <c r="J103" i="6" s="1"/>
  <c r="BK354" i="6"/>
  <c r="J354" i="6"/>
  <c r="J105" i="6"/>
  <c r="E85" i="7"/>
  <c r="BE131" i="7"/>
  <c r="E85" i="2"/>
  <c r="BE156" i="2"/>
  <c r="BE181" i="2"/>
  <c r="BE201" i="2"/>
  <c r="BE226" i="2"/>
  <c r="BE237" i="2"/>
  <c r="BE239" i="2"/>
  <c r="BE257" i="2"/>
  <c r="BE260" i="2"/>
  <c r="BE283" i="2"/>
  <c r="BE312" i="2"/>
  <c r="BE314" i="2"/>
  <c r="BE318" i="2"/>
  <c r="BE331" i="2"/>
  <c r="BE339" i="2"/>
  <c r="BE343" i="2"/>
  <c r="BE355" i="2"/>
  <c r="BE360" i="2"/>
  <c r="BE376" i="2"/>
  <c r="BE382" i="2"/>
  <c r="BE386" i="2"/>
  <c r="BE403" i="2"/>
  <c r="BE413" i="2"/>
  <c r="BE415" i="2"/>
  <c r="BE421" i="2"/>
  <c r="BE428" i="2"/>
  <c r="BE436" i="2"/>
  <c r="BK264" i="2"/>
  <c r="J264" i="2"/>
  <c r="J101" i="2"/>
  <c r="BE131" i="3"/>
  <c r="BE135" i="3"/>
  <c r="BE137" i="3"/>
  <c r="BE139" i="3"/>
  <c r="BE141" i="3"/>
  <c r="BE143" i="3"/>
  <c r="BE164" i="3"/>
  <c r="BE174" i="3"/>
  <c r="BE176" i="3"/>
  <c r="BE178" i="3"/>
  <c r="BE180" i="3"/>
  <c r="BE188" i="3"/>
  <c r="BE213" i="3"/>
  <c r="BE225" i="3"/>
  <c r="BE227" i="3"/>
  <c r="BE235" i="3"/>
  <c r="BE241" i="3"/>
  <c r="BE246" i="3"/>
  <c r="BE247" i="3"/>
  <c r="BK166" i="3"/>
  <c r="J166" i="3" s="1"/>
  <c r="J101" i="3" s="1"/>
  <c r="BK243" i="3"/>
  <c r="BK169" i="3" s="1"/>
  <c r="J169" i="3" s="1"/>
  <c r="J102" i="3" s="1"/>
  <c r="J91" i="4"/>
  <c r="BE141" i="4"/>
  <c r="BE145" i="4"/>
  <c r="BE207" i="4"/>
  <c r="BE228" i="4"/>
  <c r="BE246" i="4"/>
  <c r="BE249" i="4"/>
  <c r="BE260" i="4"/>
  <c r="BE262" i="4"/>
  <c r="BE278" i="4"/>
  <c r="BE323" i="4"/>
  <c r="BE325" i="4"/>
  <c r="BE326" i="4"/>
  <c r="BE330" i="4"/>
  <c r="BE334" i="4"/>
  <c r="BE336" i="4"/>
  <c r="BE366" i="4"/>
  <c r="BE368" i="4"/>
  <c r="BE384" i="4"/>
  <c r="BK245" i="4"/>
  <c r="J245" i="4" s="1"/>
  <c r="J102" i="4" s="1"/>
  <c r="BK248" i="4"/>
  <c r="J248" i="4" s="1"/>
  <c r="J103" i="4" s="1"/>
  <c r="BE131" i="5"/>
  <c r="BE139" i="5"/>
  <c r="BE157" i="5"/>
  <c r="BE171" i="5"/>
  <c r="BE173" i="5"/>
  <c r="BE179" i="5"/>
  <c r="BE181" i="5"/>
  <c r="BE189" i="5"/>
  <c r="BE193" i="5"/>
  <c r="BE201" i="5"/>
  <c r="BE207" i="5"/>
  <c r="BK163" i="5"/>
  <c r="J163" i="5"/>
  <c r="J101" i="5" s="1"/>
  <c r="BE140" i="6"/>
  <c r="BE146" i="6"/>
  <c r="BE158" i="6"/>
  <c r="BE163" i="6"/>
  <c r="BE172" i="6"/>
  <c r="BE174" i="6"/>
  <c r="BE194" i="6"/>
  <c r="BE203" i="6"/>
  <c r="BE218" i="6"/>
  <c r="BE241" i="6"/>
  <c r="BE245" i="6"/>
  <c r="BE255" i="6"/>
  <c r="BE273" i="6"/>
  <c r="BE279" i="6"/>
  <c r="BE287" i="6"/>
  <c r="BE293" i="6"/>
  <c r="BE297" i="6"/>
  <c r="BE311" i="6"/>
  <c r="BE321" i="6"/>
  <c r="BE325" i="6"/>
  <c r="BE333" i="6"/>
  <c r="BE119" i="7"/>
  <c r="BE121" i="7"/>
  <c r="BE127" i="7"/>
  <c r="F38" i="2"/>
  <c r="BC96" i="1" s="1"/>
  <c r="F39" i="2"/>
  <c r="BD96" i="1" s="1"/>
  <c r="F39" i="5"/>
  <c r="BD100" i="1" s="1"/>
  <c r="F37" i="7"/>
  <c r="BD102" i="1" s="1"/>
  <c r="F38" i="3"/>
  <c r="BC97" i="1" s="1"/>
  <c r="F36" i="5"/>
  <c r="BA100" i="1" s="1"/>
  <c r="F39" i="4"/>
  <c r="BD99" i="1" s="1"/>
  <c r="F37" i="6"/>
  <c r="BD101" i="1" s="1"/>
  <c r="F39" i="3"/>
  <c r="BD97" i="1" s="1"/>
  <c r="F36" i="6"/>
  <c r="BC101" i="1" s="1"/>
  <c r="F36" i="3"/>
  <c r="BA97" i="1" s="1"/>
  <c r="F38" i="4"/>
  <c r="BC99" i="1" s="1"/>
  <c r="F34" i="7"/>
  <c r="BA102" i="1" s="1"/>
  <c r="F35" i="7"/>
  <c r="BB102" i="1" s="1"/>
  <c r="J36" i="2"/>
  <c r="AW96" i="1" s="1"/>
  <c r="F37" i="5"/>
  <c r="BB100" i="1" s="1"/>
  <c r="J34" i="6"/>
  <c r="AW101" i="1" s="1"/>
  <c r="AS94" i="1"/>
  <c r="F38" i="5"/>
  <c r="BC100" i="1"/>
  <c r="F34" i="6"/>
  <c r="BA101" i="1"/>
  <c r="J36" i="5"/>
  <c r="AW100" i="1"/>
  <c r="F35" i="6"/>
  <c r="BB101" i="1"/>
  <c r="J36" i="3"/>
  <c r="AW97" i="1"/>
  <c r="F37" i="4"/>
  <c r="BB99" i="1"/>
  <c r="F37" i="3"/>
  <c r="BB97" i="1"/>
  <c r="F36" i="4"/>
  <c r="BA99" i="1" s="1"/>
  <c r="J36" i="4"/>
  <c r="AW99" i="1"/>
  <c r="F37" i="2"/>
  <c r="BB96" i="1" s="1"/>
  <c r="J34" i="7"/>
  <c r="AW102" i="1" s="1"/>
  <c r="F36" i="7"/>
  <c r="BC102" i="1" s="1"/>
  <c r="F36" i="2"/>
  <c r="BA96" i="1" s="1"/>
  <c r="J243" i="3" l="1"/>
  <c r="J103" i="3" s="1"/>
  <c r="BK166" i="5"/>
  <c r="J166" i="5" s="1"/>
  <c r="J102" i="5" s="1"/>
  <c r="R126" i="6"/>
  <c r="R125" i="6"/>
  <c r="T127" i="5"/>
  <c r="T126" i="5" s="1"/>
  <c r="R131" i="4"/>
  <c r="R130" i="4" s="1"/>
  <c r="T127" i="3"/>
  <c r="T126" i="3" s="1"/>
  <c r="R127" i="3"/>
  <c r="R126" i="3"/>
  <c r="T131" i="2"/>
  <c r="T130" i="2" s="1"/>
  <c r="P131" i="4"/>
  <c r="P130" i="4" s="1"/>
  <c r="AU99" i="1" s="1"/>
  <c r="P127" i="5"/>
  <c r="P126" i="5"/>
  <c r="AU100" i="1"/>
  <c r="P127" i="3"/>
  <c r="P126" i="3" s="1"/>
  <c r="AU97" i="1" s="1"/>
  <c r="P131" i="2"/>
  <c r="P130" i="2" s="1"/>
  <c r="AU96" i="1" s="1"/>
  <c r="R127" i="5"/>
  <c r="R126" i="5"/>
  <c r="P126" i="6"/>
  <c r="P125" i="6" s="1"/>
  <c r="AU101" i="1" s="1"/>
  <c r="BK131" i="4"/>
  <c r="J131" i="4" s="1"/>
  <c r="J99" i="4" s="1"/>
  <c r="BK127" i="5"/>
  <c r="J127" i="5"/>
  <c r="J99" i="5" s="1"/>
  <c r="BK126" i="6"/>
  <c r="J126" i="6" s="1"/>
  <c r="J97" i="6" s="1"/>
  <c r="BK131" i="2"/>
  <c r="BK130" i="2" s="1"/>
  <c r="J130" i="2" s="1"/>
  <c r="J98" i="2" s="1"/>
  <c r="BK127" i="3"/>
  <c r="J127" i="3" s="1"/>
  <c r="J99" i="3" s="1"/>
  <c r="J30" i="7"/>
  <c r="AG102" i="1" s="1"/>
  <c r="F33" i="6"/>
  <c r="AZ101" i="1" s="1"/>
  <c r="F33" i="7"/>
  <c r="AZ102" i="1" s="1"/>
  <c r="J33" i="7"/>
  <c r="AV102" i="1" s="1"/>
  <c r="AT102" i="1" s="1"/>
  <c r="F35" i="5"/>
  <c r="AZ100" i="1" s="1"/>
  <c r="F35" i="2"/>
  <c r="AZ96" i="1"/>
  <c r="BD95" i="1"/>
  <c r="F35" i="4"/>
  <c r="AZ99" i="1" s="1"/>
  <c r="F35" i="3"/>
  <c r="AZ97" i="1" s="1"/>
  <c r="BB95" i="1"/>
  <c r="AX95" i="1"/>
  <c r="BA98" i="1"/>
  <c r="AW98" i="1" s="1"/>
  <c r="BD98" i="1"/>
  <c r="J35" i="4"/>
  <c r="AV99" i="1" s="1"/>
  <c r="AT99" i="1" s="1"/>
  <c r="BC98" i="1"/>
  <c r="AY98" i="1"/>
  <c r="BC95" i="1"/>
  <c r="AY95" i="1" s="1"/>
  <c r="J35" i="3"/>
  <c r="AV97" i="1"/>
  <c r="AT97" i="1" s="1"/>
  <c r="J35" i="5"/>
  <c r="AV100" i="1" s="1"/>
  <c r="AT100" i="1" s="1"/>
  <c r="J35" i="2"/>
  <c r="AV96" i="1" s="1"/>
  <c r="AT96" i="1" s="1"/>
  <c r="BA95" i="1"/>
  <c r="BA94" i="1" s="1"/>
  <c r="W30" i="1" s="1"/>
  <c r="BB98" i="1"/>
  <c r="AX98" i="1"/>
  <c r="J33" i="6"/>
  <c r="AV101" i="1" s="1"/>
  <c r="AT101" i="1" s="1"/>
  <c r="J39" i="7" l="1"/>
  <c r="J131" i="2"/>
  <c r="J99" i="2"/>
  <c r="BK126" i="3"/>
  <c r="J126" i="3" s="1"/>
  <c r="J32" i="3" s="1"/>
  <c r="AG97" i="1" s="1"/>
  <c r="AN97" i="1" s="1"/>
  <c r="BK126" i="5"/>
  <c r="J126" i="5" s="1"/>
  <c r="J32" i="5" s="1"/>
  <c r="AG100" i="1" s="1"/>
  <c r="AN100" i="1" s="1"/>
  <c r="BK125" i="6"/>
  <c r="J125" i="6" s="1"/>
  <c r="J30" i="6" s="1"/>
  <c r="AG101" i="1" s="1"/>
  <c r="AN101" i="1" s="1"/>
  <c r="BK130" i="4"/>
  <c r="J130" i="4"/>
  <c r="AN102" i="1"/>
  <c r="BD94" i="1"/>
  <c r="W33" i="1" s="1"/>
  <c r="AU95" i="1"/>
  <c r="J32" i="2"/>
  <c r="AG96" i="1"/>
  <c r="AN96" i="1" s="1"/>
  <c r="BC94" i="1"/>
  <c r="W32" i="1" s="1"/>
  <c r="AZ95" i="1"/>
  <c r="AU98" i="1"/>
  <c r="J32" i="4"/>
  <c r="AG99" i="1"/>
  <c r="AN99" i="1" s="1"/>
  <c r="AZ98" i="1"/>
  <c r="AV98" i="1" s="1"/>
  <c r="AT98" i="1" s="1"/>
  <c r="BB94" i="1"/>
  <c r="AX94" i="1" s="1"/>
  <c r="AW95" i="1"/>
  <c r="AW94" i="1"/>
  <c r="AK30" i="1"/>
  <c r="J41" i="4" l="1"/>
  <c r="J98" i="4"/>
  <c r="J98" i="5"/>
  <c r="J39" i="6"/>
  <c r="J96" i="6"/>
  <c r="J41" i="5"/>
  <c r="J41" i="2"/>
  <c r="J98" i="3"/>
  <c r="J41" i="3"/>
  <c r="AU94" i="1"/>
  <c r="AZ94" i="1"/>
  <c r="W29" i="1" s="1"/>
  <c r="W31" i="1"/>
  <c r="AY94" i="1"/>
  <c r="AG95" i="1"/>
  <c r="AV95" i="1"/>
  <c r="AT95" i="1"/>
  <c r="AG98" i="1"/>
  <c r="AN98" i="1" s="1"/>
  <c r="AN95" i="1" l="1"/>
  <c r="AG94" i="1"/>
  <c r="AV94" i="1"/>
  <c r="AK29" i="1" s="1"/>
  <c r="AK26" i="1" l="1"/>
  <c r="AK35" i="1" s="1"/>
  <c r="AT94" i="1"/>
  <c r="AN94" i="1" l="1"/>
</calcChain>
</file>

<file path=xl/sharedStrings.xml><?xml version="1.0" encoding="utf-8"?>
<sst xmlns="http://schemas.openxmlformats.org/spreadsheetml/2006/main" count="12736" uniqueCount="1575">
  <si>
    <t>Export Komplet</t>
  </si>
  <si>
    <t/>
  </si>
  <si>
    <t>2.0</t>
  </si>
  <si>
    <t>ZAMOK</t>
  </si>
  <si>
    <t>False</t>
  </si>
  <si>
    <t>{40a7671a-f7f2-47aa-94c2-7f8c307d1ce1}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</si>
  <si>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</si>
  <si>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</si>
  <si>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</si>
  <si>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</si>
  <si>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</si>
  <si>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</si>
  <si>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</si>
  <si>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19002-01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</si>
  <si>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</si>
  <si>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</si>
  <si>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Staré Město - ul. Pode Břehy a U Chodníčku</t>
  </si>
  <si>
    <t>KSO:</t>
  </si>
  <si>
    <t>827 21 11</t>
  </si>
  <si>
    <t>CC-CZ:</t>
  </si>
  <si>
    <t>Místo:</t>
  </si>
  <si>
    <t>Staré Město</t>
  </si>
  <si>
    <t>Datum:</t>
  </si>
  <si>
    <t>10. 2. 2020</t>
  </si>
  <si>
    <t>Zadavatel:</t>
  </si>
  <si>
    <t>IČ:</t>
  </si>
  <si>
    <t>00576948</t>
  </si>
  <si>
    <t>Obec Staré Město</t>
  </si>
  <si>
    <t>DIČ:</t>
  </si>
  <si>
    <t>CZ00576948</t>
  </si>
  <si>
    <t>Uchazeč:</t>
  </si>
  <si>
    <t>Projektant:</t>
  </si>
  <si>
    <t>13640241</t>
  </si>
  <si>
    <t>Miloš Kopecký</t>
  </si>
  <si>
    <t>5511121297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</si>
  <si>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</si>
  <si>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</si>
  <si>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</si>
  <si>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</si>
  <si>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</si>
  <si>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</si>
  <si>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</si>
  <si>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</si>
  <si>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</si>
  <si>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</si>
  <si>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</si>
  <si>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</si>
  <si>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</si>
  <si>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</si>
  <si>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</si>
  <si>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</si>
  <si>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</si>
  <si>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</si>
  <si>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</si>
  <si>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</si>
  <si>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</si>
  <si>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</si>
  <si>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</si>
  <si>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</si>
  <si>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</si>
  <si>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</si>
  <si>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</si>
  <si>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</si>
  <si>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</si>
  <si>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</si>
  <si>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</si>
  <si>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</si>
  <si>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</si>
  <si>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</si>
  <si>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</si>
  <si>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</si>
  <si>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</si>
  <si>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</si>
  <si>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</si>
  <si>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</si>
  <si>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</si>
  <si>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</si>
  <si>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</si>
  <si>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</si>
  <si>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</si>
  <si>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</si>
  <si>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</si>
  <si>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</si>
  <si>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Kanalizace - Stoky A, A1, A2</t>
  </si>
  <si>
    <t>STA</t>
  </si>
  <si>
    <t>1</t>
  </si>
  <si>
    <t>{08054021-707c-44a9-89de-0f981799874a}</t>
  </si>
  <si>
    <t>2</t>
  </si>
  <si>
    <t>/</t>
  </si>
  <si>
    <t>SO 01.1</t>
  </si>
  <si>
    <t>Soupis</t>
  </si>
  <si>
    <t>{9c8a612f-0dc5-46a8-8fc8-c458c199b2eb}</t>
  </si>
  <si>
    <t>SO 01.2</t>
  </si>
  <si>
    <t>Prelozeni vodovodního řadu</t>
  </si>
  <si>
    <t>{61a12761-1fbe-4a42-955e-69d481fd6e5b}</t>
  </si>
  <si>
    <t>SO 02</t>
  </si>
  <si>
    <t>Kanalizace - Stoky B1, B2, B3</t>
  </si>
  <si>
    <t>{f3c88b75-b52f-4551-bb71-137988f97bab}</t>
  </si>
  <si>
    <t>SO 02.1</t>
  </si>
  <si>
    <t>{a05f69f0-3f2f-4e4f-acf0-d2b12c142b89}</t>
  </si>
  <si>
    <t>SO 02.2</t>
  </si>
  <si>
    <t>Přeložení vodovodního řadu</t>
  </si>
  <si>
    <t>{164a6681-d9ca-45c3-8e59-be7024a1cf64}</t>
  </si>
  <si>
    <t>SO 03</t>
  </si>
  <si>
    <t>Kanalizace - Stoky C1, C2</t>
  </si>
  <si>
    <t>{4bfb4e48-e24d-4391-b1d8-7cc5f3ed13d6}</t>
  </si>
  <si>
    <t>VRN</t>
  </si>
  <si>
    <t>Vedlejší a ostatní náklady</t>
  </si>
  <si>
    <t>{06a12354-55f8-4030-ab61-78a6b89a49ca}</t>
  </si>
  <si>
    <t>KRYCÍ LIST SOUPISU PRACÍ</t>
  </si>
  <si>
    <t>Objekt:</t>
  </si>
  <si>
    <t>SO 01 - Kanalizace - Stoky A, A1, A2</t>
  </si>
  <si>
    <t>Soupis:</t>
  </si>
  <si>
    <t>SO 01.1 - Kanalizace - Stoky A, A1, A2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</si>
  <si>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</si>
  <si>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</si>
  <si>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</si>
  <si>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</si>
  <si>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</si>
  <si>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</si>
  <si>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</si>
  <si>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21 - Zakládání - úprava podloží a základové spáry, zlepšování vlastností hornin</t>
  </si>
  <si>
    <t xml:space="preserve">    35 - Stoky</t>
  </si>
  <si>
    <t xml:space="preserve">    45 - Podkladní a vedlejší konstrukce kromě vozovek a železničního svršku</t>
  </si>
  <si>
    <t xml:space="preserve">    5 - 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</si>
  <si>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</si>
  <si>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</si>
  <si>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</si>
  <si>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</si>
  <si>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</si>
  <si>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</si>
  <si>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</si>
  <si>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</si>
  <si>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</si>
  <si>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</si>
  <si>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</si>
  <si>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</si>
  <si>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</si>
  <si>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</si>
  <si>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</si>
  <si>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</si>
  <si>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</si>
  <si>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</si>
  <si>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</si>
  <si>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</si>
  <si>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</si>
  <si>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</si>
  <si>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113106271</t>
  </si>
  <si>
    <t>Rozebrání dlažeb vozovek ze zámkové dlažby s ložem z kameniva strojně pl přes 50 do 200 m2</t>
  </si>
  <si>
    <t>m2</t>
  </si>
  <si>
    <t>4</t>
  </si>
  <si>
    <t>-936229821</t>
  </si>
  <si>
    <t>VV</t>
  </si>
  <si>
    <t>"přeložka vodovodu v chodníku, staničení 0,0415km-0,241,00km,š. pruhu 1,20 m" (241,00-41,50)*1,20</t>
  </si>
  <si>
    <t>113107223</t>
  </si>
  <si>
    <t>Odstranění podkladu z kameniva drceného tl 200 až 300 mm strojně pl přes 200 m2</t>
  </si>
  <si>
    <t>-1662505363</t>
  </si>
  <si>
    <t>"stoka A šířka 1,30 m, odpočet zatrav. plochy" (393,00-13,00+1,00)*1,30</t>
  </si>
  <si>
    <t>"stoky A1, A2 šířka 1,25" (53,00+50,00+2/1,00)*1,25</t>
  </si>
  <si>
    <t>"rozšíření rýhy stoka A, snížení nivelety pro výkop v úseku staničení 0,0130 až 0,251 km na šířku pruhu 3,00 m" (393,00-13,00+1,00)*(3,0-1,30)</t>
  </si>
  <si>
    <t>"rozšíření plochy stoka A u Š7 pro přeložení vodovodu, š. pruhu 1,20m"(23,010+4,60)*1,20</t>
  </si>
  <si>
    <t xml:space="preserve">"odbočky  P3,P4,P7,P8,P11,P12,P15,P16 na pravé straně stoky A úsek staničení 0,00 km až 0,250 km nad rozšířený pruh"8*1,10*0,55 </t>
  </si>
  <si>
    <t>"odbočky P17 až P23 stoka A staničení 0,250 km až 0,393 km"( 3,10+3,70+1,50+3,40+1,40+3,50+1,20+8*0,50)*1,10</t>
  </si>
  <si>
    <t>"odbočky, odpočet 7x1/2 šířky výkopu rýhy" -7*1,10*1,25/2</t>
  </si>
  <si>
    <t>Součet</t>
  </si>
  <si>
    <t>3</t>
  </si>
  <si>
    <t>113154235</t>
  </si>
  <si>
    <t>Frézování živičného krytu tl 200 mm pruh š 2 m pl do 1000 m2 bez překážek v trase</t>
  </si>
  <si>
    <t>-1477768875</t>
  </si>
  <si>
    <t>"přenos plochy odstranění podkladu z kam. drceného" 1331,39</t>
  </si>
  <si>
    <t>113202111</t>
  </si>
  <si>
    <t>Vytrhání obrub krajníků obrubníků stojatých</t>
  </si>
  <si>
    <t>m</t>
  </si>
  <si>
    <t>256822095</t>
  </si>
  <si>
    <t xml:space="preserve">"stoka A úsek mezi Š 1-Š2" 3,40 </t>
  </si>
  <si>
    <t>"stoka A úsek staničení 0,0416 až 0,251 km:"</t>
  </si>
  <si>
    <t>"obrubník silniční" 27,50+15,70+35,70+39,30+16,40+12,40+24,50+6*1,20</t>
  </si>
  <si>
    <t>"obrubník chodníkový" 251,00-41,6</t>
  </si>
  <si>
    <t>5</t>
  </si>
  <si>
    <t>115101201</t>
  </si>
  <si>
    <t>Čerpání vody na dopravní výšku do 10 m průměrný přítok do 500 l/min</t>
  </si>
  <si>
    <t>hod</t>
  </si>
  <si>
    <t>-1542164636</t>
  </si>
  <si>
    <t xml:space="preserve">"čerpání vody z výkopu 35 dnů" 35*8,5 </t>
  </si>
  <si>
    <t>6</t>
  </si>
  <si>
    <t>115101301</t>
  </si>
  <si>
    <t>Pohotovost čerpací soupravy pro dopravní výšku do 10 m přítok do 500 l/min</t>
  </si>
  <si>
    <t>den</t>
  </si>
  <si>
    <t>12734256</t>
  </si>
  <si>
    <t>" pohotovost 35 dnů" 35</t>
  </si>
  <si>
    <t>7</t>
  </si>
  <si>
    <t>119001401</t>
  </si>
  <si>
    <t>Dočasné zajištění potrubí ocelového nebo litinového DN do 200</t>
  </si>
  <si>
    <t>-1608568324</t>
  </si>
  <si>
    <t>"křížení vodovodu, plynovodu - stoky + odbočky" 28+25</t>
  </si>
  <si>
    <t>8</t>
  </si>
  <si>
    <t>119001421</t>
  </si>
  <si>
    <t>Dočasné zajištění kabelů a kabelových tratí ze 3 volně ložených kabelů</t>
  </si>
  <si>
    <t>-496500227</t>
  </si>
  <si>
    <t>"křížení telekom. kabelů" 6</t>
  </si>
  <si>
    <t>9</t>
  </si>
  <si>
    <t>121151103</t>
  </si>
  <si>
    <t>Sejmutí ornice plochy do 100 m2 tl vrstvy do 200 mm strojně</t>
  </si>
  <si>
    <t>1261966183</t>
  </si>
  <si>
    <t>"stoka A úsek staničení 0,00 až 13,00 m"</t>
  </si>
  <si>
    <t>(4,00*1,60)+(9,00*1,30)</t>
  </si>
  <si>
    <t>10</t>
  </si>
  <si>
    <t>139001101</t>
  </si>
  <si>
    <t>Příplatek za ztížení vykopávky v blízkosti podzemního vedení</t>
  </si>
  <si>
    <t>m3</t>
  </si>
  <si>
    <t>1247506530</t>
  </si>
  <si>
    <t>"stoka A úsek mezi Š2 až Š7 souběh vodovod, š. pruhu v ochran. pásmu 0,75 m" (250,00-13,00)*0,55*1,50</t>
  </si>
  <si>
    <t>"stoka A úsek mezi Š 2 až Š7 souběh plynovod š. pruhu v ochran. pásmu 0,30 m" (250,00-13,00)*0,10*1,00</t>
  </si>
  <si>
    <t>"stoky + odbočky křížení inž. sítí" (28+25+6)*((2*0,50)*(0,50+1,00))</t>
  </si>
  <si>
    <t>11</t>
  </si>
  <si>
    <t>122251103</t>
  </si>
  <si>
    <t>Odkopávky a prokopávky nezapažené v hornině třídy těžitelnosti I, skupiny 3 objem do 100 m3 strojně</t>
  </si>
  <si>
    <t>1932751138</t>
  </si>
  <si>
    <t>"snížení nivelety pláně po odstranění chodníku" 239,40*(0,41-0,08)</t>
  </si>
  <si>
    <t>12</t>
  </si>
  <si>
    <t>132212111</t>
  </si>
  <si>
    <t>Hloubení rýh š do 800 mm v soudržných horninách třídy těžitelnosti I, skupiny 3 ručně</t>
  </si>
  <si>
    <t>-868819031</t>
  </si>
  <si>
    <t>"sondy ověření stáv. inž. sítí"</t>
  </si>
  <si>
    <t>"vodovod, plyn" (28+25)*2,00*1,50*0,60</t>
  </si>
  <si>
    <t>"telekom .kabely" 6*2,00*1,20*0,60</t>
  </si>
  <si>
    <t>13</t>
  </si>
  <si>
    <t>132254204</t>
  </si>
  <si>
    <t>Hloubení zapažených rýh š do 2000 mm v hornině třídy těžitelnosti I, skupiny 3 objem do 500 m3</t>
  </si>
  <si>
    <t>-1084275497</t>
  </si>
  <si>
    <t>"odbočky 70% kubatury dle tab. kubatur, odpočet vrstvy komunikace"</t>
  </si>
  <si>
    <t>(231,24-(72,84*1,10*0,41))*0,70</t>
  </si>
  <si>
    <t>14</t>
  </si>
  <si>
    <t>132254206</t>
  </si>
  <si>
    <t>Hloubení zapažených rýh š do 2000 mm v hornině třídy těžitelnosti I, skupiny 3 objem do 5000 m3</t>
  </si>
  <si>
    <t>-1266097014</t>
  </si>
  <si>
    <t>"stoky A, A1, A2, 70% kubatury dle tab. výpočtu kubatur"</t>
  </si>
  <si>
    <t>(373,60+302,8+1343,60)*0,70</t>
  </si>
  <si>
    <t>132354204</t>
  </si>
  <si>
    <t>Hloubení zapažených rýh š do 2000 mm v hornině třídy těžitelnosti II, skupiny 4 objem do 500 m3</t>
  </si>
  <si>
    <t>-1527030272</t>
  </si>
  <si>
    <t>"odbočky 30% kubatury dle tab. kubatur, odpočet vrstvy komunikace"</t>
  </si>
  <si>
    <t>(231,24-(72,84*1,10*0,41))*0,30</t>
  </si>
  <si>
    <t>16</t>
  </si>
  <si>
    <t>132354206</t>
  </si>
  <si>
    <t>Hloubení zapažených rýh š do 2000 mm v hornině třídy těžitelnosti II, skupiny 4 objem do 5000 m3</t>
  </si>
  <si>
    <t>1057791617</t>
  </si>
  <si>
    <t>"stoky A, A1, A2, 30% kubatury dle tab. výpočtu kubatur"</t>
  </si>
  <si>
    <t>(373,60+302,80+1343,60)*0,30</t>
  </si>
  <si>
    <t>17</t>
  </si>
  <si>
    <t>151811131</t>
  </si>
  <si>
    <t>Osazení pažicího boxu hl výkopu do 4 m š do 1,2 m</t>
  </si>
  <si>
    <t>-547573727</t>
  </si>
  <si>
    <t>"odbočky, délka a průměr. hl. dle tab. kubatur" 66,10*3,19</t>
  </si>
  <si>
    <t>18</t>
  </si>
  <si>
    <t>151811132</t>
  </si>
  <si>
    <t>Osazení pažicího boxu hl výkopu do 4 m š do 2,5 m</t>
  </si>
  <si>
    <t>-30965839</t>
  </si>
  <si>
    <t>"stoka A staničení 0,000 km až 0,004 km 50% výměry dle tab. kubatur" 27,92/2</t>
  </si>
  <si>
    <t>"stoka A staničení 0,250 km až 0,393 km 50% výměry dle tab.kubatur"(28,56+113,74+79,89+47,52+28,15+54,80+61,91+30,83+75,53+61,25+35,14+13,04+121,78)/2</t>
  </si>
  <si>
    <t>"stoka A1,  50% výměry pro oboustrnné pažení dle tab. kubatur" (79,92+29,19+35,29+6,24+35,69+41,13)/2</t>
  </si>
  <si>
    <t>"stoka A2, 50% výměry pro oboustranné pažení dle tab. kubatur" (22,60+45,69+60,92+88,88)/2</t>
  </si>
  <si>
    <t>19</t>
  </si>
  <si>
    <t>151811142</t>
  </si>
  <si>
    <t>Osazení pažicího boxu hl výkopu do 6 m š do 2,5 m</t>
  </si>
  <si>
    <t>685826357</t>
  </si>
  <si>
    <t>"stoka A staničení 0,000 km až 0,250 km":</t>
  </si>
  <si>
    <t>"50% celkové výměry  pro oboustranné pažení stok A, A1, A2 dle tab. kubatur" (6,20+1219,4+2218,3)/2</t>
  </si>
  <si>
    <t>"odpočet plochy pažení do hl. 4,00 m š. do 1,20 m stoky A1, A2" -(113,73+109,05)</t>
  </si>
  <si>
    <t>"odpočet plochy pažení do 4,00 m š. do 2,50 m stoka A staničení 0,250 km až 0,393 km" -390,03</t>
  </si>
  <si>
    <t>20</t>
  </si>
  <si>
    <t>151811231</t>
  </si>
  <si>
    <t>Odstranění pažicího boxu hl výkopu do 4 m š do 1,2 m</t>
  </si>
  <si>
    <t>-1280856980</t>
  </si>
  <si>
    <t>"přenos ploch pažení odbočky" 210,86</t>
  </si>
  <si>
    <t>151811232</t>
  </si>
  <si>
    <t>Odstranění pažicího boxu hl výkopu do 4 m š do 2,5 m</t>
  </si>
  <si>
    <t>-124828473</t>
  </si>
  <si>
    <t>"přenos plochy pažení" 612,81</t>
  </si>
  <si>
    <t>22</t>
  </si>
  <si>
    <t>151811242</t>
  </si>
  <si>
    <t>Odstranění pažicího boxu hl výkopu do 6 m š do 2,5 m</t>
  </si>
  <si>
    <t>-855265638</t>
  </si>
  <si>
    <t>"přenos plochy pažení" 1109,14</t>
  </si>
  <si>
    <t>23</t>
  </si>
  <si>
    <t>161151103</t>
  </si>
  <si>
    <t>Svislé přemístění výkopku z horniny třídy těžitelnosti I, skupiny 1 až 3 hl výkopu přes 4 do 8 m</t>
  </si>
  <si>
    <t>1722491858</t>
  </si>
  <si>
    <t>"stoka A dle tab. kubatur, 70% kubatury" 1343,60*0,70</t>
  </si>
  <si>
    <t>24</t>
  </si>
  <si>
    <t>162451105</t>
  </si>
  <si>
    <t>Vodorovné přemístění do 1500 m výkopku/sypaniny z horniny třídy těžitelnosti I, skupiny 1 až 3</t>
  </si>
  <si>
    <t>-1233309708</t>
  </si>
  <si>
    <t>"přemístění na meziskládku tam a zpět pro zpět. zásyp, 70% kubatury hor. 1-3, odpočet zásypu rýhy kamenivem"</t>
  </si>
  <si>
    <t>2*(138,87+1414,00-785,400)</t>
  </si>
  <si>
    <t>25</t>
  </si>
  <si>
    <t>162451125</t>
  </si>
  <si>
    <t>Vodorovné přemístění do 1500 m výkopku/sypaniny z horniny třídy těžitelnosti II, skupiny 4 a 5</t>
  </si>
  <si>
    <t>-1328955969</t>
  </si>
  <si>
    <t>"přemístění na meziskládku tam a zpět pro zpět. zásyp, 70% kubatury hor. 4"  2*1866,79-3105,74</t>
  </si>
  <si>
    <t>26</t>
  </si>
  <si>
    <t>162751114</t>
  </si>
  <si>
    <t>Vodorovné přemístění do 7000 m výkopku/sypaniny z horniny třídy těžitelnosti I, skupiny 1 až 3</t>
  </si>
  <si>
    <t>-1499098838</t>
  </si>
  <si>
    <t>"kubatura zásypu aktivní zóny kamenivem" 785,400</t>
  </si>
  <si>
    <t>27</t>
  </si>
  <si>
    <t>162751134</t>
  </si>
  <si>
    <t>Vodorovné přemístění do 7000 m výkopku/sypaniny z horniny třídy těžitelnosti II, skupiny 4 a 5</t>
  </si>
  <si>
    <t>1736034377</t>
  </si>
  <si>
    <t xml:space="preserve">"odvoz přebytečné zeminy na řízenou skládku ve FM" </t>
  </si>
  <si>
    <t>"kubatura hloubení rýh, odpočet kubatury zásypu" (138,87+1414,00+59,52+606,00)-1866,79</t>
  </si>
  <si>
    <t>"kubatura odkopávky nezapažené" 239,40</t>
  </si>
  <si>
    <t>28</t>
  </si>
  <si>
    <t>167151111</t>
  </si>
  <si>
    <t>Nakládání výkopku z hornin třídy těžitelnosti I, skupiny 1 až 3 přes 100 m3</t>
  </si>
  <si>
    <t>947623043</t>
  </si>
  <si>
    <t xml:space="preserve">"přemístění kubatury pro zpětný zásy rýhy" </t>
  </si>
  <si>
    <t>138,87+1414,00-785,400</t>
  </si>
  <si>
    <t>29</t>
  </si>
  <si>
    <t>171201201</t>
  </si>
  <si>
    <t>Uložení sypaniny na skládky</t>
  </si>
  <si>
    <t>-768741667</t>
  </si>
  <si>
    <t>"kubatura zásypu rýhy na meziskládce" 1866,79</t>
  </si>
  <si>
    <t>30</t>
  </si>
  <si>
    <t>171201231</t>
  </si>
  <si>
    <t xml:space="preserve">Poplatek za uložení zeminy a kamení na řízené skládce (skládkovné) </t>
  </si>
  <si>
    <t>t</t>
  </si>
  <si>
    <t>-1488732626</t>
  </si>
  <si>
    <t>"přepočet m3/t" (785,40+591,00)*1,900</t>
  </si>
  <si>
    <t>31</t>
  </si>
  <si>
    <t>174101101</t>
  </si>
  <si>
    <t>Zásyp jam, šachet rýh nebo kolem objektů sypaninou se zhutněním</t>
  </si>
  <si>
    <t>-1138107547</t>
  </si>
  <si>
    <t>"přenos kubatury hloubení rýh" 138,87+1414,00+59,52+606,00</t>
  </si>
  <si>
    <t>"odpočet kubatury obsypu stoky A" -(4,00*1,60*0,90+(393,00-4,00)*1,30*0,60)</t>
  </si>
  <si>
    <t>"odpočet kubatury obsypu stok A1, A2"-(53,00+50,00)*1,25*0,55</t>
  </si>
  <si>
    <t>"odpočet objemu šachet stoky A, A1, A2" -(3,58+4,24+4,31+4,47+4,44+4,86+5,15+2,41+2,79+2,92+2,28+2,15+2,30+2,15+2,15)*1,00/2*1,00/2*3,14</t>
  </si>
  <si>
    <t>"odpočet objemu 1/2 délek koncových šachet DN600" -17*0,425/2*1,10*0,45</t>
  </si>
  <si>
    <t>"odpočet objemu 1/2 délek koncových šachet DN245"-(29-17)*0,60/2*1,10*0,45</t>
  </si>
  <si>
    <t>"odpočet kubatury pískové lože" 71,37</t>
  </si>
  <si>
    <t>32</t>
  </si>
  <si>
    <t>M</t>
  </si>
  <si>
    <t>58343959</t>
  </si>
  <si>
    <t>kamenivo drcené hrubé frakce 32/63</t>
  </si>
  <si>
    <t>317892027</t>
  </si>
  <si>
    <t>"aktivní zóna zásypu v komunikaci 0,50 m, přepočet m3/t" 1570,79*0,50*1,900</t>
  </si>
  <si>
    <t>33</t>
  </si>
  <si>
    <t>174211101</t>
  </si>
  <si>
    <t>Zásyp jam, šachet rýh nebo kolem objektů sypaninou bez zhutnění ručně</t>
  </si>
  <si>
    <t>1254161446</t>
  </si>
  <si>
    <t>"zásyp sond inž. sítí ruční výkop" 104,04</t>
  </si>
  <si>
    <t>34</t>
  </si>
  <si>
    <t>175151101</t>
  </si>
  <si>
    <t>Obsypání potrubí strojně sypaninou bez prohození, uloženou do 3 m</t>
  </si>
  <si>
    <t>-1139977286</t>
  </si>
  <si>
    <t>"kubatura obsypu stoky A" 4,00*1,60*0,90+(393,00-4,00)*1,30*0,60</t>
  </si>
  <si>
    <t>"kubatura obsypu stok A1, A2" (53,00+50,00)*1,25*0,55</t>
  </si>
  <si>
    <t>"odpočet objemu délky šachet stoka A" -(1*1,00*1,60*0,90+(11-1)*1,30*0,60)</t>
  </si>
  <si>
    <t>"odpočet objemu délek šachet stoky A1, A2"- (4*1,00*1,25*0,55)</t>
  </si>
  <si>
    <t>"odpočet objemu potrubí stoka A"-((4,00-1,00)*0,60/2*0,60/2*3,14+((393,00-5,00-10*1,00)*0,30/2*0,30/2*3,14))</t>
  </si>
  <si>
    <t>"odpočet objemu potrubí stoky A1, A2"-(53,00-2*1,00+50,00-2*1,00)*0,25/2*0,25/2*3,14</t>
  </si>
  <si>
    <t>"kubatura odboček stoky A, A1, A2"66,10*1,10*0,45</t>
  </si>
  <si>
    <t>35</t>
  </si>
  <si>
    <t>58337303</t>
  </si>
  <si>
    <t>štěrkopísek frakce 0/8</t>
  </si>
  <si>
    <t>-1338994502</t>
  </si>
  <si>
    <t>"přepočet m3/t" 364,74*1,850</t>
  </si>
  <si>
    <t>36</t>
  </si>
  <si>
    <t>181351003</t>
  </si>
  <si>
    <t>Rozprostření ornice tl vrstvy do 200 mm pl do 100 m2 v rovině nebo ve svahu do 1:5 strojně</t>
  </si>
  <si>
    <t>1890500555</t>
  </si>
  <si>
    <t>37</t>
  </si>
  <si>
    <t>181411131</t>
  </si>
  <si>
    <t>Založení parkového trávníku výsevem plochy do 1000 m2 v rovině a ve svahu do 1:5</t>
  </si>
  <si>
    <t>-1660493680</t>
  </si>
  <si>
    <t>38</t>
  </si>
  <si>
    <t>00572410</t>
  </si>
  <si>
    <t>osivo směs travní parková</t>
  </si>
  <si>
    <t>kg</t>
  </si>
  <si>
    <t>-1007335867</t>
  </si>
  <si>
    <t>"přepočet m2/kg" 18,10*0,025</t>
  </si>
  <si>
    <t>39</t>
  </si>
  <si>
    <t>181951114</t>
  </si>
  <si>
    <t>Úprava pláně v hornině třídy těžitelnosti II, skupiny 4 a 5 se zhutněním</t>
  </si>
  <si>
    <t>-888070488</t>
  </si>
  <si>
    <t>"přenos plochy rozebrání dlažeb a odstranění podkladu z kameniva" 1303,78+239,40</t>
  </si>
  <si>
    <t>Zakládání - úprava podloží a základové spáry, zlepšování vlastností hornin</t>
  </si>
  <si>
    <t>40</t>
  </si>
  <si>
    <t>212752401</t>
  </si>
  <si>
    <t>Trativod z drenážních trubek korugovaných PE-HD SN 8 perforace 360° včetně lože otevřený výkop DN 100 pro liniové stavby</t>
  </si>
  <si>
    <t>1955829074</t>
  </si>
  <si>
    <t>"odvodnění rýhy stoky A úsek Š22 až Š7" 250</t>
  </si>
  <si>
    <t>Stoky</t>
  </si>
  <si>
    <t>41</t>
  </si>
  <si>
    <t>358325115</t>
  </si>
  <si>
    <t>Bourání stoky kompletní nebo vybourání otvorů z železobetonu plochy přes 4 m2</t>
  </si>
  <si>
    <t>1828755979</t>
  </si>
  <si>
    <t>"napojení stoky do šachty č. 22 stáv. kanalizace" (0,70*0,70)*3,14*0,155</t>
  </si>
  <si>
    <t>42</t>
  </si>
  <si>
    <t>359901211</t>
  </si>
  <si>
    <t>Monitoring stoky jakékoli výšky na nové kanalizaci</t>
  </si>
  <si>
    <t>-1609727553</t>
  </si>
  <si>
    <t>"stoky A, A1, A2"  393,00+53,00+50,00</t>
  </si>
  <si>
    <t>45</t>
  </si>
  <si>
    <t>Podkladní a vedlejší konstrukce kromě vozovek a železničního svršku</t>
  </si>
  <si>
    <t>43</t>
  </si>
  <si>
    <t>451541111</t>
  </si>
  <si>
    <t>Lože pod potrubí otevřený výkop ze štěrkopísku 0-8 mm</t>
  </si>
  <si>
    <t>258226480</t>
  </si>
  <si>
    <t>"stoka A" 4,00*1,60*0,10+(393,00-4,00)*1,30*0,10</t>
  </si>
  <si>
    <t>"stoky A1, A2" (53,00+50,00)*1,25*0,10</t>
  </si>
  <si>
    <t xml:space="preserve">"odbočky plocha dle tab. kubatur" 72,84*0,10 </t>
  </si>
  <si>
    <t xml:space="preserve"> Komunikace</t>
  </si>
  <si>
    <t>44</t>
  </si>
  <si>
    <t>564851111</t>
  </si>
  <si>
    <t>Podklad ze štěrkodrtě ŠDa tl 150 mm</t>
  </si>
  <si>
    <t>-177915362</t>
  </si>
  <si>
    <t>"přenos plochy odstranění podkladu z kameniva + plocha odstranění chodníku"1331,39+239,40</t>
  </si>
  <si>
    <t>564851111.2</t>
  </si>
  <si>
    <t>Podklad ze štěrkodrtě ŠDb tl 150 mm</t>
  </si>
  <si>
    <t>258281485</t>
  </si>
  <si>
    <t>46</t>
  </si>
  <si>
    <t>565155101</t>
  </si>
  <si>
    <t>Asfaltový beton vrstva podkladní ACP 16 (obalované kamenivo OKS) tl 70 mm š do 1,5 m</t>
  </si>
  <si>
    <t>-1526173245</t>
  </si>
  <si>
    <t>47</t>
  </si>
  <si>
    <t>565155121</t>
  </si>
  <si>
    <t>Asfaltový beton vrstva podkladní ACP 16 (obalované kamenivo OKS) tl 70 mm š přes 3 m</t>
  </si>
  <si>
    <t>-1197708720</t>
  </si>
  <si>
    <t>"přenos plochy odstranění podkladu z kameniva + plocha odstranění chodníku"1570,79-650,56</t>
  </si>
  <si>
    <t>48</t>
  </si>
  <si>
    <t>573231106</t>
  </si>
  <si>
    <t>Postřik živičný spojovací ze silniční emulze v množství 0,30 kg/m2</t>
  </si>
  <si>
    <t>767312976</t>
  </si>
  <si>
    <t>49</t>
  </si>
  <si>
    <t>573231111</t>
  </si>
  <si>
    <t>Postřik živičný spojovací ze silniční emulze v množství 0,70 kg/m2</t>
  </si>
  <si>
    <t>-1717253012</t>
  </si>
  <si>
    <t>50</t>
  </si>
  <si>
    <t>577134111</t>
  </si>
  <si>
    <t>Asfaltový beton vrstva obrusná ACO 11 (ABS) tř. I tl 40 mm š do 3 m z nemodifikovaného asfaltu</t>
  </si>
  <si>
    <t>-1256748215</t>
  </si>
  <si>
    <t>51</t>
  </si>
  <si>
    <t>599142111</t>
  </si>
  <si>
    <t>Úprava zálivky dilatačních nebo pracovních spár v cementobetonovém krytu hl do 40 mm š do 40 mm</t>
  </si>
  <si>
    <t>-1543881625</t>
  </si>
  <si>
    <t>"obvod plochy odstranění živič. podkladu"</t>
  </si>
  <si>
    <t>"stoka A" 2*(393,00+1,00-13,00)+2</t>
  </si>
  <si>
    <t>"odpočet délky silnič. obrubníku stáv. chodníku podél stoky A "-178,70</t>
  </si>
  <si>
    <t>"stoka A1" 2*(53,00-1,50+1,00)</t>
  </si>
  <si>
    <t>"stoka A2" 2*(50,00-1,25)</t>
  </si>
  <si>
    <t>Trubní vedení</t>
  </si>
  <si>
    <t>52</t>
  </si>
  <si>
    <t>871310310</t>
  </si>
  <si>
    <t>Montáž kanalizačního potrubí hladkého plnostěnného SN 10 z polypropylenu DN 150, těsněných kroužkem</t>
  </si>
  <si>
    <t>-1430741404</t>
  </si>
  <si>
    <t>"odbočky dle tab. kubatur" 66,10"</t>
  </si>
  <si>
    <t>"odpočet délek DN 200" -(1,40+1,20)</t>
  </si>
  <si>
    <t>53</t>
  </si>
  <si>
    <t>28611197</t>
  </si>
  <si>
    <t>trubka kanalizační PPKGEM 160x4,9x2000mm SN10</t>
  </si>
  <si>
    <t>362865691</t>
  </si>
  <si>
    <t>"ztratné 1,5%" 63,50*1,015</t>
  </si>
  <si>
    <t>54</t>
  </si>
  <si>
    <t>871350310</t>
  </si>
  <si>
    <t>Montáž kanalizačního potrubí hladkého plnostěnného SN 10 z polypropylenu DN 200, těsněných kroužkem</t>
  </si>
  <si>
    <t>87762289</t>
  </si>
  <si>
    <t>"odbočky" 1,40+1,20</t>
  </si>
  <si>
    <t>55</t>
  </si>
  <si>
    <t>28611201</t>
  </si>
  <si>
    <t>trubka kanalizační PPKGEM 200x6,2x2000mm SN10</t>
  </si>
  <si>
    <t>2069399937</t>
  </si>
  <si>
    <t>"ztratné 1,5%" 2,60*1,015</t>
  </si>
  <si>
    <t>56</t>
  </si>
  <si>
    <t>871360310</t>
  </si>
  <si>
    <t>Montáž kanalizačního potrubí hladkého plnostěnného SN 10 z polypropylenu DN 250, těsněných kroužkem</t>
  </si>
  <si>
    <t>1287719035</t>
  </si>
  <si>
    <t>"stoky A1,A2, odpočet délek šachet" (53,00+50,00)-(2*1,00+2*0,50)</t>
  </si>
  <si>
    <t>57</t>
  </si>
  <si>
    <t>28611203</t>
  </si>
  <si>
    <t>trubka kanalizační PPKGEM 250x7,7x3000mm SN10</t>
  </si>
  <si>
    <t>471983216</t>
  </si>
  <si>
    <t>"ztratné 1,5%" 100,00*1,015</t>
  </si>
  <si>
    <t>58</t>
  </si>
  <si>
    <t>871370310</t>
  </si>
  <si>
    <t>Montáž kanalizačního potrubí hladkého plnostěnného SN 10 z polypropylenu DN 300, těsněných kroužkem</t>
  </si>
  <si>
    <t>-2012917396</t>
  </si>
  <si>
    <t>"stoka A úsek Š1 až Š 11, odpočet délek šachet" (393,00-4,00)-(10*1,00+2*0,50)</t>
  </si>
  <si>
    <t>59</t>
  </si>
  <si>
    <t>28611206</t>
  </si>
  <si>
    <t>trubka kanalizační PPKGEM 315x9,7x6000mm SN10</t>
  </si>
  <si>
    <t>-2100384592</t>
  </si>
  <si>
    <t>"ztratné 1,5%" 378*1,015</t>
  </si>
  <si>
    <t>60</t>
  </si>
  <si>
    <t>871440410</t>
  </si>
  <si>
    <t>Montáž kanalizačního potrubí korugovaného SN 10 z polypropylenu DN 600, těsněných kroužkem</t>
  </si>
  <si>
    <t>-845973277</t>
  </si>
  <si>
    <t>"stoka A úsek mezi šachtou č. 22 až Š1, odpočet délek šachet" 4,00-2*0,50</t>
  </si>
  <si>
    <t>61</t>
  </si>
  <si>
    <t>28617049</t>
  </si>
  <si>
    <t>trubka kanalizační PP korugovaná DN 600x6000mm SN10</t>
  </si>
  <si>
    <t>-1858017554</t>
  </si>
  <si>
    <t>"ztratné 1,5%" 3,00*1,015</t>
  </si>
  <si>
    <t>3,05*1,015 'Přepočtené koeficientem množství</t>
  </si>
  <si>
    <t>62</t>
  </si>
  <si>
    <t>877310310</t>
  </si>
  <si>
    <t>Montáž kolen na kanalizačním potrubí z PP trub hladkých plnostěnných DN 150</t>
  </si>
  <si>
    <t>kus</t>
  </si>
  <si>
    <t>124695660</t>
  </si>
  <si>
    <t>"přímé napojení odboček do stok" 20-1</t>
  </si>
  <si>
    <t>63</t>
  </si>
  <si>
    <t>28617182</t>
  </si>
  <si>
    <t>koleno kanalizační PP SN16 45° DN 150</t>
  </si>
  <si>
    <t>-709007102</t>
  </si>
  <si>
    <t>64</t>
  </si>
  <si>
    <t>877350310</t>
  </si>
  <si>
    <t>Montáž kolen na kanalizačním potrubí z PP trub hladkých plnostěnných DN 200</t>
  </si>
  <si>
    <t>338176148</t>
  </si>
  <si>
    <t xml:space="preserve">"přímé napojení odboček do stoky" 1 </t>
  </si>
  <si>
    <t>65</t>
  </si>
  <si>
    <t>28617183</t>
  </si>
  <si>
    <t>koleno kanalizační PP SN16 45° DN 200</t>
  </si>
  <si>
    <t>660397468</t>
  </si>
  <si>
    <t>66</t>
  </si>
  <si>
    <t>877310440</t>
  </si>
  <si>
    <t>Montáž šachtových vložek na kanalizačním potrubí z PP trub  hladkých plnostěnných DN 150</t>
  </si>
  <si>
    <t>-959066332</t>
  </si>
  <si>
    <t>"záslepky koncových šachet odboček" 27</t>
  </si>
  <si>
    <t>67</t>
  </si>
  <si>
    <t>28611588</t>
  </si>
  <si>
    <t>zátka kanalizace PP  KG DN 150 vč. těs. kroužku</t>
  </si>
  <si>
    <t>995373420</t>
  </si>
  <si>
    <t>68</t>
  </si>
  <si>
    <t>877350440</t>
  </si>
  <si>
    <t>Montáž šachtových vložek na kanalizačním potrubí z PP trub  hladkých plnostěnných DN 200</t>
  </si>
  <si>
    <t>853555542</t>
  </si>
  <si>
    <t>"zásleoky koncových šqchet odboček" 2</t>
  </si>
  <si>
    <t>69</t>
  </si>
  <si>
    <t>28611590</t>
  </si>
  <si>
    <t>zátka kanalizace PP KG DN 200 vč. těs. kroužku</t>
  </si>
  <si>
    <t>-404569635</t>
  </si>
  <si>
    <t>70</t>
  </si>
  <si>
    <t>877360440</t>
  </si>
  <si>
    <t>Montáž šachtových vložek na kanalizačním potrubí z PP trub hladkých plnostěnných DN 250</t>
  </si>
  <si>
    <t>-201824510</t>
  </si>
  <si>
    <t>"plán. připojení stoky B3" 1</t>
  </si>
  <si>
    <t>71</t>
  </si>
  <si>
    <t>28611592</t>
  </si>
  <si>
    <t>zátka kanalizace PP KG DN 250 vč. těs. kroužku</t>
  </si>
  <si>
    <t>-1372858902</t>
  </si>
  <si>
    <t>72</t>
  </si>
  <si>
    <t>877370440</t>
  </si>
  <si>
    <t>Montáž šachtových vložek na kanalizačním potrubí z PP trub hladkých plnostěnných DN 300</t>
  </si>
  <si>
    <t>-1510677635</t>
  </si>
  <si>
    <t>"plán. připojení stok B1, B2" 2</t>
  </si>
  <si>
    <t>73</t>
  </si>
  <si>
    <t>28611594</t>
  </si>
  <si>
    <t>zátka kanalizace PP KG DN 300 vč. těs. kroužku</t>
  </si>
  <si>
    <t>-1828517216</t>
  </si>
  <si>
    <t>74</t>
  </si>
  <si>
    <t>877360320</t>
  </si>
  <si>
    <t>Montáž odboček na kanalizačním potrubí z PP trub hladkých plnostěnných DN 250</t>
  </si>
  <si>
    <t>-704046418</t>
  </si>
  <si>
    <t>"stoka A1 napojení odboček na potrubí" 2</t>
  </si>
  <si>
    <t>75</t>
  </si>
  <si>
    <t>28611399</t>
  </si>
  <si>
    <t>odbočka kanalizační PP s hrdly KG 250/150/45° vč. těs. kroužku</t>
  </si>
  <si>
    <t>-2038234140</t>
  </si>
  <si>
    <t>2*1,015 'Přepočtené koeficientem množství</t>
  </si>
  <si>
    <t>76</t>
  </si>
  <si>
    <t>877370320</t>
  </si>
  <si>
    <t>Montáž odboček na kanalizačním potrubí z PP trub hladkých plnostěnných DN 300</t>
  </si>
  <si>
    <t>-964107915</t>
  </si>
  <si>
    <t>"stoka A napojení odboček na potrubí" 17+1</t>
  </si>
  <si>
    <t>77</t>
  </si>
  <si>
    <t>28611404</t>
  </si>
  <si>
    <t>odbočka kanalizační plastová s hrdlem KG 315/150/45°</t>
  </si>
  <si>
    <t>960331309</t>
  </si>
  <si>
    <t>17*1,015 'Přepočtené koeficientem množství</t>
  </si>
  <si>
    <t>78</t>
  </si>
  <si>
    <t>28611405</t>
  </si>
  <si>
    <t>odbočka kanalizační plastová s hrdlem KG 315/200/45°</t>
  </si>
  <si>
    <t>1170108370</t>
  </si>
  <si>
    <t>0,985221674876847*1,015 'Přepočtené koeficientem množství</t>
  </si>
  <si>
    <t>79</t>
  </si>
  <si>
    <t>877440430</t>
  </si>
  <si>
    <t>Montáž spojek na kanalizačním potrubí z PP trub korugovaných DN 600</t>
  </si>
  <si>
    <t>1656510352</t>
  </si>
  <si>
    <t>"napojení stoky A do stáv. šachty č. 22, potrubí DN 600" 1</t>
  </si>
  <si>
    <t>80</t>
  </si>
  <si>
    <t>WVN.LF200650W</t>
  </si>
  <si>
    <t>BI adapter spojovací objímka DN 600/300</t>
  </si>
  <si>
    <t>1803278629</t>
  </si>
  <si>
    <t>81</t>
  </si>
  <si>
    <t>892362121</t>
  </si>
  <si>
    <t>Tlaková zkouška vzduchem potrubí DN 250 těsnícím vakem ucpávkovým</t>
  </si>
  <si>
    <t>úsek</t>
  </si>
  <si>
    <t>178839413</t>
  </si>
  <si>
    <t>"stoky A1, A2, počet úseků mezi šachtami" 2+2</t>
  </si>
  <si>
    <t>82</t>
  </si>
  <si>
    <t>892372121</t>
  </si>
  <si>
    <t>Tlaková zkouška vzduchem potrubí DN 300 těsnícím vakem ucpávkovým</t>
  </si>
  <si>
    <t>-1911349600</t>
  </si>
  <si>
    <t>"stoka A počet úseků mnezi šachtami Š1 až Š11" 10</t>
  </si>
  <si>
    <t>83</t>
  </si>
  <si>
    <t>892442121</t>
  </si>
  <si>
    <t>Tlaková zkouška vzduchem potrubí DN 600 těsnícím vakem ucpávkovým</t>
  </si>
  <si>
    <t>1356018553</t>
  </si>
  <si>
    <t xml:space="preserve">"stoka A úsek mezi Š22 až Š1" 4,00-2*0,50 </t>
  </si>
  <si>
    <t>84</t>
  </si>
  <si>
    <t>894411311</t>
  </si>
  <si>
    <t>Osazení železobetonových dílců pro šachty skruží rovných</t>
  </si>
  <si>
    <t>152272038</t>
  </si>
  <si>
    <t>"dle výpisu prefabrik. dílců šachet" 4+5+23+3+6+9+21</t>
  </si>
  <si>
    <t>85</t>
  </si>
  <si>
    <t>59224185</t>
  </si>
  <si>
    <t>prstenec šachtový vyrovnávací betonový 625x120x60mm</t>
  </si>
  <si>
    <t>1296210707</t>
  </si>
  <si>
    <t>86</t>
  </si>
  <si>
    <t>59224176</t>
  </si>
  <si>
    <t>prstenec šachtový vyrovnávací betonový 625x120x80 mm</t>
  </si>
  <si>
    <t>1025112812</t>
  </si>
  <si>
    <t>87</t>
  </si>
  <si>
    <t>59224187</t>
  </si>
  <si>
    <t>prstenec šachtový vyrovnávací betonový 625x120x100mm</t>
  </si>
  <si>
    <t>-103557027</t>
  </si>
  <si>
    <t>88</t>
  </si>
  <si>
    <t>59224188</t>
  </si>
  <si>
    <t>prstenec šachtový vyrovnávací betonový 625x120x120mm</t>
  </si>
  <si>
    <t>-1451610043</t>
  </si>
  <si>
    <t>89</t>
  </si>
  <si>
    <t>59224066</t>
  </si>
  <si>
    <t>skruž betonová šachetní DN 1000/250x120 mm PS, typ Q1 dle ČSN EN 1917</t>
  </si>
  <si>
    <t>-514569853</t>
  </si>
  <si>
    <t>90</t>
  </si>
  <si>
    <t>59224068</t>
  </si>
  <si>
    <t>skruž betonová šachetní DN 1000/500x120 mm PS, typ Q1 dle ČSN EN 1917</t>
  </si>
  <si>
    <t>-716124064</t>
  </si>
  <si>
    <t>91</t>
  </si>
  <si>
    <t>59224070</t>
  </si>
  <si>
    <t>skruž betonová šachetní DN 1000/1000x120 mm PS, typ Q1 dle ČSN EN 1917</t>
  </si>
  <si>
    <t>-1795214045</t>
  </si>
  <si>
    <t>92</t>
  </si>
  <si>
    <t>894412411</t>
  </si>
  <si>
    <t>Osazení železobetonových dílců pro šachty skruží přechodových</t>
  </si>
  <si>
    <t>-1606466395</t>
  </si>
  <si>
    <t xml:space="preserve">"dle Výpisu prafabruk. dílců šachet" 9 </t>
  </si>
  <si>
    <t>93</t>
  </si>
  <si>
    <t>59224168</t>
  </si>
  <si>
    <t>skruž betonová přechodová 100x60x12cm, stupadla kapsové + poplastované</t>
  </si>
  <si>
    <t>305103026</t>
  </si>
  <si>
    <t>94</t>
  </si>
  <si>
    <t>894414111</t>
  </si>
  <si>
    <t>Osazení železobetonových dílců pro šachty skruží základových (dno)</t>
  </si>
  <si>
    <t>298481026</t>
  </si>
  <si>
    <t>"dle Výpisu prefabrik. dílců šachet" 6+9</t>
  </si>
  <si>
    <t>95</t>
  </si>
  <si>
    <t>59224064</t>
  </si>
  <si>
    <t>dno betonové šachtové kulaté DN 1000/v.600 mm tl.stěny150 mm, typ Q1 dle ČSN 1917</t>
  </si>
  <si>
    <t>240325445</t>
  </si>
  <si>
    <t>"dle výpisu prefabrik. dílců" 7</t>
  </si>
  <si>
    <t>96</t>
  </si>
  <si>
    <t>59224062</t>
  </si>
  <si>
    <t>dno betonové šachtové kulaté DN 1000/v.800 mm tl. stěny 150 mm, typ Q1 dle ČSN 1917</t>
  </si>
  <si>
    <t>2107776247</t>
  </si>
  <si>
    <t>97</t>
  </si>
  <si>
    <t>59224063</t>
  </si>
  <si>
    <t>dno betonové šachtové kulaté DN 1000/v.1000 mm tl. stěny 150 mm, typ Q1 dle ČSN 1917</t>
  </si>
  <si>
    <t>638282817</t>
  </si>
  <si>
    <t>98</t>
  </si>
  <si>
    <t>59224348</t>
  </si>
  <si>
    <t>těsnění elastomerové pro spojení šachetních dílů DN 1000</t>
  </si>
  <si>
    <t>1753150390</t>
  </si>
  <si>
    <t>"skruže a šacht. dna" 6+9+21+7+7+1</t>
  </si>
  <si>
    <t>99</t>
  </si>
  <si>
    <t>894414211</t>
  </si>
  <si>
    <t>Osazení betonových nebo železobetonových dílců pro šachty desek zákrytových</t>
  </si>
  <si>
    <t>526831076</t>
  </si>
  <si>
    <t>"dle Výpisu prefabrik. dílců šachet" 6</t>
  </si>
  <si>
    <t>100</t>
  </si>
  <si>
    <t>59224075</t>
  </si>
  <si>
    <t>deska betonová zákrytová kruhová 1000/625 mm pro zatížení min. 50 kN</t>
  </si>
  <si>
    <t>1016493737</t>
  </si>
  <si>
    <t>101</t>
  </si>
  <si>
    <t>894812201</t>
  </si>
  <si>
    <t>Revizní a čistící šachta z PP šachtové dno DN 425/150 průtočné s kyvnými hrdly vč. pryž. těsnění</t>
  </si>
  <si>
    <t>-904150856</t>
  </si>
  <si>
    <t xml:space="preserve">"dle výpisu prefabrik. dílců" 10 </t>
  </si>
  <si>
    <t>102</t>
  </si>
  <si>
    <t>894812205</t>
  </si>
  <si>
    <t>Revizní a čistící šachta z PP šachtové dno DN 425/200 průtočné s kyvnými hrdly vč. pryž. rěsnění</t>
  </si>
  <si>
    <t>652729269</t>
  </si>
  <si>
    <t>"dle výpisu prefabrik. dílců"1</t>
  </si>
  <si>
    <t>103</t>
  </si>
  <si>
    <t>894812231</t>
  </si>
  <si>
    <t>Revizní a čistící šachta z PP DN 425 šachtová roura korugovaná bez hrdla světlé hloubky 1500 mm</t>
  </si>
  <si>
    <t>-1675075175</t>
  </si>
  <si>
    <t>"dle výpisu prefabrik. dílců" 8</t>
  </si>
  <si>
    <t>104</t>
  </si>
  <si>
    <t>894812232</t>
  </si>
  <si>
    <t>Revizní a čistící šachta z PP DN 425 šachtová roura korugovaná bez hrdla světlé hloubky 2000 mm</t>
  </si>
  <si>
    <t>430082361</t>
  </si>
  <si>
    <t>"dle výpisu prefabrik. dílců" 3</t>
  </si>
  <si>
    <t>105</t>
  </si>
  <si>
    <t>894812241</t>
  </si>
  <si>
    <t>Revizní a čistící šachta z PP DN 425 šachtová teleskopická roura světlé hloubky 375 mm vč. těsnění</t>
  </si>
  <si>
    <t>1821296017</t>
  </si>
  <si>
    <t>"dle výpisu prefabrik. dílců" 11</t>
  </si>
  <si>
    <t>106</t>
  </si>
  <si>
    <t>894812249</t>
  </si>
  <si>
    <t>Příplatek k rourám revizní a čistící šachty z PP DN 425 za uříznutí šachtové roury</t>
  </si>
  <si>
    <t>-1555860970</t>
  </si>
  <si>
    <t>107</t>
  </si>
  <si>
    <t>894812262</t>
  </si>
  <si>
    <t>Revizní a čistící šachta z PP DN 425 poklop litinový plný do teleskopické trubky pro zatížení  40 t</t>
  </si>
  <si>
    <t>-1501335196</t>
  </si>
  <si>
    <t>108</t>
  </si>
  <si>
    <t>59224150</t>
  </si>
  <si>
    <t>betonový prstenec roznášecí pro plastové šachty DN 425</t>
  </si>
  <si>
    <t>-373411524</t>
  </si>
  <si>
    <t>109</t>
  </si>
  <si>
    <t>894812311</t>
  </si>
  <si>
    <t>Revizní a čistící šachta z PP typ DN 600/160 šachtové dno průtočné s kyvnými hrdly, vč. pryž. těsnění</t>
  </si>
  <si>
    <t>372442553</t>
  </si>
  <si>
    <t>"dle výpisu prefabrik. šachet" 16</t>
  </si>
  <si>
    <t>110</t>
  </si>
  <si>
    <t>894812315</t>
  </si>
  <si>
    <t>Revizní a čistící šachta z PP typ DN 600/200 šachtové dno průtočné s kyvnými hrdly, vč, pryž. těsnění</t>
  </si>
  <si>
    <t>266778687</t>
  </si>
  <si>
    <t>"dle výpisu prefabrik. šachet" 1</t>
  </si>
  <si>
    <t>111</t>
  </si>
  <si>
    <t>894812332</t>
  </si>
  <si>
    <t>Revizní a čistící šachta z PP DN 600 šachtová roura korugovaná světlé hloubky 2000 mm</t>
  </si>
  <si>
    <t>418507272</t>
  </si>
  <si>
    <t>"dle výpisu prefabrik. šachet" 12</t>
  </si>
  <si>
    <t>112</t>
  </si>
  <si>
    <t>894812333</t>
  </si>
  <si>
    <t>Revizní a čistící šachta z PP DN 600 šachtová roura korugovaná světlé hloubky 3000 mm</t>
  </si>
  <si>
    <t>-4163704</t>
  </si>
  <si>
    <t>"dle výpisu prefabrik. šachet" 5</t>
  </si>
  <si>
    <t>113</t>
  </si>
  <si>
    <t>894812339</t>
  </si>
  <si>
    <t>Příplatek k rourám revizní a čistící šachty z PP DN 600 za uříznutí šachtové roury</t>
  </si>
  <si>
    <t>2066753690</t>
  </si>
  <si>
    <t>114</t>
  </si>
  <si>
    <t>894812377</t>
  </si>
  <si>
    <t>Revizní a čistící šachta z PP DN 600 poklop litinový pro třídu zatížení D400 s teleskopickým adaptérem vč. těsnění</t>
  </si>
  <si>
    <t>-155964269</t>
  </si>
  <si>
    <t>"dle výpisu prefabrik. šachet" 17</t>
  </si>
  <si>
    <t>115</t>
  </si>
  <si>
    <t>59224151</t>
  </si>
  <si>
    <t>betonový prstenec roznášecí pro plastové šachty DN 600</t>
  </si>
  <si>
    <t>-1554379953</t>
  </si>
  <si>
    <t>116</t>
  </si>
  <si>
    <t>896211112</t>
  </si>
  <si>
    <t>Spadiště kanalizační z betonu C 12/15, potrubí DN 300 PP, horní potrubí DN 300, vč. spadišť. hlavy</t>
  </si>
  <si>
    <t>752493971</t>
  </si>
  <si>
    <t>"stoka A, šachta Š7 vč. dodání trubního materiálu a spadišťové hlavy, obklad nárazové stěny šachty z čedič. segmentů" 1</t>
  </si>
  <si>
    <t>117</t>
  </si>
  <si>
    <t>896290113</t>
  </si>
  <si>
    <t>Příplatek ke spadišti jednoduchému 300 mm výšky</t>
  </si>
  <si>
    <t>-301272039</t>
  </si>
  <si>
    <t>"(2,86-0,60)/0,30=7,53 ks" 8</t>
  </si>
  <si>
    <t>118</t>
  </si>
  <si>
    <t>899103112</t>
  </si>
  <si>
    <t>Osazení poklopů litinových nebo ocelových včetně rámů pro třídu zatížení B125, C250</t>
  </si>
  <si>
    <t>-886345004</t>
  </si>
  <si>
    <t>"dle tab. prefabrik. dílců šachet" 1</t>
  </si>
  <si>
    <t>119</t>
  </si>
  <si>
    <t>28661933</t>
  </si>
  <si>
    <t>poklop šachtový kruhový s rámem DN 600 mm, typ BEGU/BEGU tř. zatížení B125, bez větrání</t>
  </si>
  <si>
    <t>1760118446</t>
  </si>
  <si>
    <t>120</t>
  </si>
  <si>
    <t>899104112</t>
  </si>
  <si>
    <t>Osazení poklopů litinových nebo ocelových včetně rámů pro třídu zatížení D400</t>
  </si>
  <si>
    <t>-2073014682</t>
  </si>
  <si>
    <t>"dle tab. prefabrik. dílců šachet" 14</t>
  </si>
  <si>
    <t>121</t>
  </si>
  <si>
    <t>28661935</t>
  </si>
  <si>
    <t>poklop šachtový kruhový s rámem DN 600 mm, typ BEGU/BEGU tř. zatížení D400, bez větrání</t>
  </si>
  <si>
    <t>-1535220338</t>
  </si>
  <si>
    <t>Ostatní konstrukce a práce, bourání</t>
  </si>
  <si>
    <t>122</t>
  </si>
  <si>
    <t>919735112</t>
  </si>
  <si>
    <t>Řezání stávajícího živičného krytu hl do 100 mm</t>
  </si>
  <si>
    <t>-5174817</t>
  </si>
  <si>
    <t>"přenos dílky zálivky dilatač. spar"787,80</t>
  </si>
  <si>
    <t>997</t>
  </si>
  <si>
    <t>Přesun sutě</t>
  </si>
  <si>
    <t>123</t>
  </si>
  <si>
    <t>997221551</t>
  </si>
  <si>
    <t>Vodorovná doprava suti ze sypkých materiálů do 1 km</t>
  </si>
  <si>
    <t>297410363</t>
  </si>
  <si>
    <t>124</t>
  </si>
  <si>
    <t>997221559</t>
  </si>
  <si>
    <t>Příplatek ZKD 1 km u vodorovné dopravy suti ze sypkých materiálů</t>
  </si>
  <si>
    <t>-894492479</t>
  </si>
  <si>
    <t>"dalších 7 km" 1151,75*7</t>
  </si>
  <si>
    <t>125</t>
  </si>
  <si>
    <t>997221645</t>
  </si>
  <si>
    <t>Poplatek za uložení na skládce (skládkovné) odpadu asfaltového bez dehtu kód odpadu 17 03 02</t>
  </si>
  <si>
    <t>1314360069</t>
  </si>
  <si>
    <t>"asfalt. odpad" 536,591</t>
  </si>
  <si>
    <t>126</t>
  </si>
  <si>
    <t>997221655</t>
  </si>
  <si>
    <t>Poplatek za uložení na skládce (skládkovné) zeminy a kamení kód odpadu 17 05 04</t>
  </si>
  <si>
    <t>-2003879076</t>
  </si>
  <si>
    <t xml:space="preserve">"suti celkem - asfalt. odpad " 1151,75-536,591 </t>
  </si>
  <si>
    <t>998</t>
  </si>
  <si>
    <t>Přesun hmot</t>
  </si>
  <si>
    <t>127</t>
  </si>
  <si>
    <t>998276101</t>
  </si>
  <si>
    <t>Přesun hmot pro trubní vedení z trub z plastických hmot otevřený výkop</t>
  </si>
  <si>
    <t>-1217502458</t>
  </si>
  <si>
    <t>SO 01.2 - Prelozeni vodovodního řadu</t>
  </si>
  <si>
    <t xml:space="preserve">    4 - Vodorovné konstrukce</t>
  </si>
  <si>
    <t xml:space="preserve">      997 - Přesun sutě</t>
  </si>
  <si>
    <t>46426167</t>
  </si>
  <si>
    <t>5*8,00</t>
  </si>
  <si>
    <t>559661816</t>
  </si>
  <si>
    <t>"počet dnů"5</t>
  </si>
  <si>
    <t>Dočasné zajištění potrubí ocelového, PP/PVC nebo litinového DN do 200</t>
  </si>
  <si>
    <t>-1886209506</t>
  </si>
  <si>
    <t>"křížení vodod. a plyn. přpojek"18</t>
  </si>
  <si>
    <t>130001101</t>
  </si>
  <si>
    <t>118858228</t>
  </si>
  <si>
    <t>"souběh se stáv. vodovodem"(240,50-3,00)*1,50*0,30</t>
  </si>
  <si>
    <t>-361286783</t>
  </si>
  <si>
    <t>"ověření inž. sítí"18*1,50*0,60</t>
  </si>
  <si>
    <t>132201202</t>
  </si>
  <si>
    <t>Hloubení rýh š do 2000 mm v hornině tř. 3 objemu do 1000 m3</t>
  </si>
  <si>
    <t>-1152396625</t>
  </si>
  <si>
    <t>"dle tab. kubatur Winplan, odpočet vrstvy komunikace š. pruhu 1,10m" 427,22-(240,50*1,10*0,41)</t>
  </si>
  <si>
    <t>1994809862</t>
  </si>
  <si>
    <t>"1/2 plochy oboustran.pažení dle tab. výmer Winplan" 776,76/2</t>
  </si>
  <si>
    <t>1293381928</t>
  </si>
  <si>
    <t>"přenos plochy pažení" 388,38</t>
  </si>
  <si>
    <t>-1247906573</t>
  </si>
  <si>
    <t>"kubatura výkopu tam a zpět, odpočet zásypu rýhy kamenivem)" 2*(318,75-56,740)</t>
  </si>
  <si>
    <t>1510271862</t>
  </si>
  <si>
    <t>"přebatečná zemina na řízenou skládku (kubatura zásypu kamenivem)" 56,740</t>
  </si>
  <si>
    <t>-693299329</t>
  </si>
  <si>
    <t xml:space="preserve">"kubatura zásypu rýhy, obsypu a lože potrubí" </t>
  </si>
  <si>
    <t>318,75-56,740</t>
  </si>
  <si>
    <t>140602905</t>
  </si>
  <si>
    <t>"uložení zeminy na meziskládce" 318,75</t>
  </si>
  <si>
    <t>Poplatek za uložení zeminy a kamení na recyklační skládce (skládkovné) kód odpadu 17 05 04</t>
  </si>
  <si>
    <t>1622697393</t>
  </si>
  <si>
    <t>"přepočet m3/t)" 56,740*1,900</t>
  </si>
  <si>
    <t>1215658822</t>
  </si>
  <si>
    <t>"kubatura hloubení, odpočet obsypu lože potrubí" 318,75-(103,17+26,46)</t>
  </si>
  <si>
    <t>632161866</t>
  </si>
  <si>
    <t>"30% kubatury zásypu, přepočet m3/t" 189,12*0,30*1,900</t>
  </si>
  <si>
    <t>1369181557</t>
  </si>
  <si>
    <t>"přenos kubatury ruční výkop" 16,20</t>
  </si>
  <si>
    <t>-1133382353</t>
  </si>
  <si>
    <t>"obsyp potrubí nesoudržou zeminou z výkopu" 240,50*1,10*(0,09+0,30)</t>
  </si>
  <si>
    <t>175111209</t>
  </si>
  <si>
    <t>Příplatek k obsypání objektu za ruční prohození sypaniny, uložené do 3 m</t>
  </si>
  <si>
    <t>-807832721</t>
  </si>
  <si>
    <t>"kubatura obsypu potrubí" 103,17</t>
  </si>
  <si>
    <t>Vodorovné konstrukce</t>
  </si>
  <si>
    <t>451595111</t>
  </si>
  <si>
    <t>Lože pod potrubí otevřený výkop z prohozeného výkopku</t>
  </si>
  <si>
    <t>-2050136048</t>
  </si>
  <si>
    <t>"tl. vrstvy 0,10 m"240,50*1,10*0,10</t>
  </si>
  <si>
    <t>850265121</t>
  </si>
  <si>
    <t>Výřez nebo výsek na potrubí z trub litinových tlakových nebo plastických hmot do DN 100</t>
  </si>
  <si>
    <t>-532757530</t>
  </si>
  <si>
    <t>"napojení na stávající vodovod, propojení vedl. radu" 3</t>
  </si>
  <si>
    <t>850311811</t>
  </si>
  <si>
    <t>Bourání stávajícího potrubí z trub litinových DN 150</t>
  </si>
  <si>
    <t>726722045</t>
  </si>
  <si>
    <t>"odstranění stávajícího potrubí" 240,50</t>
  </si>
  <si>
    <t>857241131</t>
  </si>
  <si>
    <t>Montáž litinových tvarovek jednoosých hrdlových otevřený výkop s integrovaným těsněním DN 80</t>
  </si>
  <si>
    <t>-447369696</t>
  </si>
  <si>
    <t>"propojení přeložky vodovodu, hydrant" 6</t>
  </si>
  <si>
    <t>31951003</t>
  </si>
  <si>
    <t>Spojka potrubí hrdlová multitoleranční DN 80/80 jištěná proti posuvu hrdlo-hrdlo GG / PE</t>
  </si>
  <si>
    <t>1661424417</t>
  </si>
  <si>
    <t>"dle kladeč. plánu" 2</t>
  </si>
  <si>
    <t>31951004</t>
  </si>
  <si>
    <t xml:space="preserve">Spojka potrubí hrdlová multitoleranční DN 80/80 jištěná proti posuvu příruba-hrdlo GG / GG </t>
  </si>
  <si>
    <t>817397412</t>
  </si>
  <si>
    <t>"dle kladeč. plánu" 1</t>
  </si>
  <si>
    <t>55253509</t>
  </si>
  <si>
    <t>tvarovka přírubová litinová s přírubovou odbočkou,práškový epoxid tl 250µm T-kus DN 80/80</t>
  </si>
  <si>
    <t>-319356325</t>
  </si>
  <si>
    <t>55254046</t>
  </si>
  <si>
    <t>koleno přírubové z tvárné litiny, práškový epoxid tl 250µm s patkou N-kus DN 80</t>
  </si>
  <si>
    <t>-1604860918</t>
  </si>
  <si>
    <t>871161211</t>
  </si>
  <si>
    <t>Montáž potrubí z PE100 SDR 11 otevřený výkop svařovaných elektrotvarovkou D 32 x 3,0 mm</t>
  </si>
  <si>
    <t>1184809768</t>
  </si>
  <si>
    <t>"propojení stáv. přípojek"8</t>
  </si>
  <si>
    <t>28613595</t>
  </si>
  <si>
    <t xml:space="preserve">potrubí dvouvrstvé PE100 RC - SDR 11 D 32x3,0 </t>
  </si>
  <si>
    <t>626606627</t>
  </si>
  <si>
    <t>"propojení stáv. přípojek"10*1,20</t>
  </si>
  <si>
    <t>28615969</t>
  </si>
  <si>
    <t>elektrospojka SDR11 PE 100 PN16 D 32mm</t>
  </si>
  <si>
    <t>911370533</t>
  </si>
  <si>
    <t>"propojení přípojkek" 10</t>
  </si>
  <si>
    <t>871241211</t>
  </si>
  <si>
    <t>Montáž potrubí z PE100 SDR 11 otevřený výkop svařovaných elektrotvarovkou D 90 x 8,2 mm</t>
  </si>
  <si>
    <t>-1143773853</t>
  </si>
  <si>
    <t>"délka přeložky"240,50</t>
  </si>
  <si>
    <t>28613556</t>
  </si>
  <si>
    <t>potrubí dvouvrstvé PE100 RC SDR11 (PN 16) D 90x8,2 mm (DN 80 mm) dl 6,0 m</t>
  </si>
  <si>
    <t>1832712318</t>
  </si>
  <si>
    <t>"délka přeložky, ztratné 1,5%" 240,50*1,015</t>
  </si>
  <si>
    <t>877241101</t>
  </si>
  <si>
    <t>Montáž tvarovek a elektrospojek na vodovodním potrubí z PE trub D 90 (DN 80)</t>
  </si>
  <si>
    <t>-1905474614</t>
  </si>
  <si>
    <t>"elektrospojky rad 240,50 m / 6,00 m + spoj. potrubí"  41+4+2+4</t>
  </si>
  <si>
    <t>28615974</t>
  </si>
  <si>
    <t>elektrospojka SDR11 PE 100 PN16 D 90mm</t>
  </si>
  <si>
    <t>625394905</t>
  </si>
  <si>
    <t>28654368</t>
  </si>
  <si>
    <t>Lemový nákružek PE 100, SDR 11 - typ A,  D 90 (DN 80) vč. otočné příruby PE-ocel PN 16</t>
  </si>
  <si>
    <t>-705419995</t>
  </si>
  <si>
    <t>"dle kladeč. plánu" 4</t>
  </si>
  <si>
    <t>877241110</t>
  </si>
  <si>
    <t>Montáž elektrokolen 45°, 60° na vodovodním potrubí z PE trub d 90</t>
  </si>
  <si>
    <t>-188989438</t>
  </si>
  <si>
    <t>"Dle kladečského plánu"4</t>
  </si>
  <si>
    <t>28614841</t>
  </si>
  <si>
    <t>koleno 45° SDR11 PE 100 PN16 D 90mm</t>
  </si>
  <si>
    <t>-700417619</t>
  </si>
  <si>
    <t>28614815</t>
  </si>
  <si>
    <t>koleno 60° SDR11 PE 100 PN16 D 90mm</t>
  </si>
  <si>
    <t>-1329402540</t>
  </si>
  <si>
    <t>"dle kladč. plánu"1</t>
  </si>
  <si>
    <t>877241126</t>
  </si>
  <si>
    <t>Montáž elektro navrtávacích T-kusů ventil a 360° otočná odbočka na vodovodním potrubí z PE trub d 90/32</t>
  </si>
  <si>
    <t>300034143</t>
  </si>
  <si>
    <t>"propojení stáv. přípojek" 18</t>
  </si>
  <si>
    <t>28614074</t>
  </si>
  <si>
    <t>tvarovka T-kus navrtávací s ventilem, s odbočkou 360° D 90-32mm</t>
  </si>
  <si>
    <t>-859242332</t>
  </si>
  <si>
    <t>891241112</t>
  </si>
  <si>
    <t>Montáž vodovodních šoupátek otevřený výkop DN 80</t>
  </si>
  <si>
    <t>-1911866129</t>
  </si>
  <si>
    <t>"propojení vedl. vodovod. řadu" 1</t>
  </si>
  <si>
    <t>42221303</t>
  </si>
  <si>
    <t>Šoupátko pitná voda z tvár. litiny, PN16 D 90 (DN 80),  válc. vřeteno z nerez. oceli, těžká antikoroz. ochrana</t>
  </si>
  <si>
    <t>700461062</t>
  </si>
  <si>
    <t>42291073</t>
  </si>
  <si>
    <t xml:space="preserve">Zemní souprava teleskop.  pro šoupátka DN 65-80 mm, krytí potrubí  1,40-1,80 m </t>
  </si>
  <si>
    <t>-429987803</t>
  </si>
  <si>
    <t>891247111</t>
  </si>
  <si>
    <t>Montáž hydrantů podzemních D 90 (DN 80)</t>
  </si>
  <si>
    <t>-273359419</t>
  </si>
  <si>
    <t>"dle kladč. plánu" 1</t>
  </si>
  <si>
    <t>42273594</t>
  </si>
  <si>
    <t>hydrant podzemní D 90 (DN 80) PN16 dvojitý uzávěr s koulí, krycí výška 1500 mm, těžká antikoroz. ochrana dle GSK, vřeteno z nerez. oceli</t>
  </si>
  <si>
    <t>536484141</t>
  </si>
  <si>
    <t>892233122</t>
  </si>
  <si>
    <t>Proplach a dezinfekce vodovodního potrubí DN od D 32 mm do D 70 mm</t>
  </si>
  <si>
    <t>717927598</t>
  </si>
  <si>
    <t>"domovní přípojky vody"7,80+17,90+14,90+12,60+11,70+8,00+9,60+8,10+9,30+10,10+9,50+9,40+8,70+9,10+11,60+40,20</t>
  </si>
  <si>
    <t>892273122</t>
  </si>
  <si>
    <t>Proplach a dezinfekce vodovodního potrubí DN od 80 do 125</t>
  </si>
  <si>
    <t>-1393534522</t>
  </si>
  <si>
    <t>"délka přeložky vodovodu" 240,50</t>
  </si>
  <si>
    <t>899401112</t>
  </si>
  <si>
    <t>Osazení poklopů litinových šoupátkových</t>
  </si>
  <si>
    <t>713414440</t>
  </si>
  <si>
    <t>"propojení stáv. přípojek + propoj. vedl. vodovod. řadu" 18+1</t>
  </si>
  <si>
    <t>42291053</t>
  </si>
  <si>
    <t xml:space="preserve">souprava zemní pro navrtávací pas se šoupátkem </t>
  </si>
  <si>
    <t>655607728</t>
  </si>
  <si>
    <t>42291352</t>
  </si>
  <si>
    <t>poklop litinový šoupátkový pro zemní soupravy osazení do terénu a do vozovky teleskopický</t>
  </si>
  <si>
    <t>455467229</t>
  </si>
  <si>
    <t>56230636</t>
  </si>
  <si>
    <t>deska podkladová uličního poklopu ventilkového a šoupatového prům. 340 mm</t>
  </si>
  <si>
    <t>-710333113</t>
  </si>
  <si>
    <t>899401113</t>
  </si>
  <si>
    <t>Osazení poklopů litinových hydrantových</t>
  </si>
  <si>
    <t>1205786492</t>
  </si>
  <si>
    <t>42291452</t>
  </si>
  <si>
    <t>poklop litinový - hydrantový DN 80 teleskopický</t>
  </si>
  <si>
    <t>-1830156171</t>
  </si>
  <si>
    <t>56230638</t>
  </si>
  <si>
    <t>deska podkladová uličního poklopu hydrantového 530x420 mm</t>
  </si>
  <si>
    <t>1646834816</t>
  </si>
  <si>
    <t>899711111</t>
  </si>
  <si>
    <t>Orientační tabulky na konstrukci oplocení</t>
  </si>
  <si>
    <t>747652261</t>
  </si>
  <si>
    <t xml:space="preserve">"počátek a ukončení přežložky vodovodu"2 </t>
  </si>
  <si>
    <t>899721111</t>
  </si>
  <si>
    <t>Signalizační vodič CY 4mm  na potrubí PVC/PE do DN 150 mm</t>
  </si>
  <si>
    <t>1141498913</t>
  </si>
  <si>
    <t xml:space="preserve">"délka přeložky vodovodu + propojení přípojek" 240,50+8,00 </t>
  </si>
  <si>
    <t>899722113</t>
  </si>
  <si>
    <t>Krytí potrubí z plastů výstražnou fólií z PVC 34cm</t>
  </si>
  <si>
    <t>-455882390</t>
  </si>
  <si>
    <t>500191949</t>
  </si>
  <si>
    <t>997006512</t>
  </si>
  <si>
    <t>Vodorovné doprava suti s naložením a složením na skládku do 1 km</t>
  </si>
  <si>
    <t>827717279</t>
  </si>
  <si>
    <t>997006519</t>
  </si>
  <si>
    <t>Příplatek k vodorovnému přemístění suti na skládku ZKD 1 km přes 1 km</t>
  </si>
  <si>
    <t>2064346394</t>
  </si>
  <si>
    <t xml:space="preserve">"odvoz na řízenou skládku dalších 6 km" 6*10,58  </t>
  </si>
  <si>
    <t>SO 02 - Kanalizace - Stoky B1, B2, B3</t>
  </si>
  <si>
    <t>SO 02.1 - Kanalizace - Stoky B1, B2, B3</t>
  </si>
  <si>
    <t xml:space="preserve">    91 - Doplňující konstrukce a práce pozemních komunikací, letišť a ploch</t>
  </si>
  <si>
    <t xml:space="preserve">    998 - Přesun hmot</t>
  </si>
  <si>
    <t>-1231569402</t>
  </si>
  <si>
    <t>"stoky B1, B2 šířka 1,30 m" (343,00+177,00)*1,30</t>
  </si>
  <si>
    <t>"stoka B3 šířka 1,20"   75,00*1,25</t>
  </si>
  <si>
    <t>"odbočky  stoka B1, B2, B3 plocha rýh dle tab. kubatur" 142,10</t>
  </si>
  <si>
    <t>"plochy přeložky vodovodu š. pruhu 1,10 m" 14,20*1,10</t>
  </si>
  <si>
    <t>34653467</t>
  </si>
  <si>
    <t>"přenos plochy odstranění podkladu z kam. drceného" 927,47</t>
  </si>
  <si>
    <t>-1746601450</t>
  </si>
  <si>
    <t xml:space="preserve">"čerpání vody z výkopu 21 dnů" 21*8,5 </t>
  </si>
  <si>
    <t>-43193573</t>
  </si>
  <si>
    <t>" pohotovost 35 dnů" 21</t>
  </si>
  <si>
    <t>397828929</t>
  </si>
  <si>
    <t>"křížení vodovodu, plynovodu vč. jejich přípojek:</t>
  </si>
  <si>
    <t>"stoka B1 vč. odboček" 17+16</t>
  </si>
  <si>
    <t>"stoka B2 vč. odboček" 6+4</t>
  </si>
  <si>
    <t>"stoka B2 vč. odboček" 1+3</t>
  </si>
  <si>
    <t>-881515889</t>
  </si>
  <si>
    <t xml:space="preserve">"křížení telekom. a NN kabelů" </t>
  </si>
  <si>
    <t>"stoka B1 vč. odboček" 6</t>
  </si>
  <si>
    <t>"stoka B2 vč. odboček" 3</t>
  </si>
  <si>
    <t>"stoka B2 vč. odboček" 4</t>
  </si>
  <si>
    <t>498866063</t>
  </si>
  <si>
    <t>"vodovod, plyn" (17+6+1+16+4+3)*2,00*1,50*0,60</t>
  </si>
  <si>
    <t>"telekom .kabely" (6+3+4)*2,00*1,20*0,60</t>
  </si>
  <si>
    <t>-802470869</t>
  </si>
  <si>
    <t>"odbočky 70% kubatury dletab. kubatur, odpočet konstr. vrstvy komunikace"</t>
  </si>
  <si>
    <t>303,83-(142,10*0,41)*0,70</t>
  </si>
  <si>
    <t>1709899472</t>
  </si>
  <si>
    <t>"stoky B1, B2, B3 70% kubatury dle tab. kubatur, odpočet konstr. vrstvy komunikace"</t>
  </si>
  <si>
    <t>(769,30+83,80+86,10+448,30+70,30+147,80)*0,70</t>
  </si>
  <si>
    <t>1198598821</t>
  </si>
  <si>
    <t>"odbočky 30% kubatury dletab. kubatur, odpočet konstr. vrstvy komunikace"</t>
  </si>
  <si>
    <t>303,83-(142,10*0,41)*0,30</t>
  </si>
  <si>
    <t>-886483062</t>
  </si>
  <si>
    <t>"stoky B1, B2, B3 30% kubatury dle tab. kubatur, odpočet konstr. vrstvy komunikace"</t>
  </si>
  <si>
    <t>(769,30+83,80+86,10+448,30+70,30+147,80)*0,30</t>
  </si>
  <si>
    <t>193113566</t>
  </si>
  <si>
    <t>"zemní práce v ochranném pásmu inženýr. sítí:"</t>
  </si>
  <si>
    <t>"stoka B1 úsek mezi Š7 až Š3/2 souběh vodovod š. pruhu 0,50 m" (5,00+55,00)*0,50*1,50</t>
  </si>
  <si>
    <t>"stoka B1 úsek mezi Š3/2 až Š3/10 souběh vodovod, plynovod š. pruhů 0,25m+0,30m" (218,00-55,00)*(0,25+0,30)*1,50</t>
  </si>
  <si>
    <t>"stoka B1 úsek mezi Š3/11 až Š3/15 souběh plynovod, telekom š. pruhu 0,25" (322,00-226,00)*0,25*1,50</t>
  </si>
  <si>
    <t>"stoka B3 úsek mezi Š11 až Š5/2 souběh telekom, plynovod š. pruhu 0,20 m" (51,00-3,60)*0,20*1,00</t>
  </si>
  <si>
    <t>-830745617</t>
  </si>
  <si>
    <t>"odbočky, délka x průměr. hl. dle tab. kubatur"   93,60*2,13</t>
  </si>
  <si>
    <t>-763951150</t>
  </si>
  <si>
    <t>"stoky B1, B2, B3,  50% oboustranné plochy dle tab. kubatur" (1557,90+825,80+400,20)/2</t>
  </si>
  <si>
    <t>345899296</t>
  </si>
  <si>
    <t>"stoky B1, 50% oboustranné plochy dle tab. kubatur" 129,00/2</t>
  </si>
  <si>
    <t>-174165522</t>
  </si>
  <si>
    <t>"přenos plochy pažení" 199,37</t>
  </si>
  <si>
    <t>-1260213816</t>
  </si>
  <si>
    <t>"přenos plochy pažení" 1391,95</t>
  </si>
  <si>
    <t>-133977362</t>
  </si>
  <si>
    <t>"přenos plochy pažení" 64,50</t>
  </si>
  <si>
    <t>1426043280</t>
  </si>
  <si>
    <t>"stoka B1 dle tab. kubatur" 86,10</t>
  </si>
  <si>
    <t>1411171445</t>
  </si>
  <si>
    <t>"přemístění hor. 3 na meziskládku tam a zpět pro zásyp rýhy, odpočet zásypu kamenivem" 2*(263,05+1123,92-463,740)</t>
  </si>
  <si>
    <t>107489501</t>
  </si>
  <si>
    <t>"přemístění hor. 4 na meziskládku tam a zpět pro zásyp rýhy" 2*1514,80-2773,940</t>
  </si>
  <si>
    <t>1871431001</t>
  </si>
  <si>
    <t>"kubatura zásypu aktiv. zóny komunikace kamenivem" 463,740</t>
  </si>
  <si>
    <t>-12960413</t>
  </si>
  <si>
    <t>"kubatura hloubení rýh, odpočet kubatury zásypu" (263,05+1123,92+286,35+481,68)-1514,80</t>
  </si>
  <si>
    <t>-746287338</t>
  </si>
  <si>
    <t>"přemístění kubatury pro zpětný zásy rýhy, odpočet zásypu rýhy kamenicem" 263,05+1123,92-463,740</t>
  </si>
  <si>
    <t>167151112</t>
  </si>
  <si>
    <t>Nakládání výkopku z hornin třídy těžitelnosti II, skupiny 4 a 5 přes 100 m3</t>
  </si>
  <si>
    <t>2019549131</t>
  </si>
  <si>
    <t xml:space="preserve">"přemístění kubatury pro zpětný zásy rýhy, odpočet kubatury zásypu kamenicem" </t>
  </si>
  <si>
    <t>263,05+1123,92-463,740</t>
  </si>
  <si>
    <t>306190857</t>
  </si>
  <si>
    <t>"kubatura zásypu rýhy na meziskládce" 1514,80</t>
  </si>
  <si>
    <t>1181002220</t>
  </si>
  <si>
    <t>"přepočet m3/t" (463,74+640,20)*1,900</t>
  </si>
  <si>
    <t>-1950278986</t>
  </si>
  <si>
    <t>"přenos kubatury hloubení rýh" 263,05+1123,92+286,35+481,68</t>
  </si>
  <si>
    <t>"odpočet kubatury obsypu potrubí" -446,46</t>
  </si>
  <si>
    <t>"odpočet objemu potrubí B1"-(343,00-(12*1,00))*0,30/2*0,30/2*3,14</t>
  </si>
  <si>
    <t>"odpočet objemu potrubí B2"-(177,00-(4*1,00))*0,30/2*0,30/2*3,14</t>
  </si>
  <si>
    <t>"odpočet objemu potrubí B3"-(75,00-(2*1,00))*0,25/2*0,25/2*3,14</t>
  </si>
  <si>
    <t>"odpočet objemu potrubí odbočky"-(93,60-(23*0,42/2))*0,15/2*0,15/2*3,14</t>
  </si>
  <si>
    <t>"stoka B1 odpočet objemu šachet" -(4,63+2,03+2,28+2,32+2,30+2,34+2,40+2,19+2,28+2,37+2,38+2,40+2,38+2,50+2,26)*1,24/2*1,24/2*3,14</t>
  </si>
  <si>
    <t>"stoka B2 odpočet objemu šachet"-(2,20+2,45+2,20+2,20)*1,24/2*1,24/2*3,14</t>
  </si>
  <si>
    <t>"stoka B3 odpočet objemu šachet"-(2,91+2,18)*1,24/2*1,24/2*3,14</t>
  </si>
  <si>
    <t>"odpočet kubatury pískového lože" -91,19</t>
  </si>
  <si>
    <t>-630632492</t>
  </si>
  <si>
    <t>"aktivní zóna zásypu v komunikaci 0,50 m, přepočet m3/t" 927,47*0,50*1,900</t>
  </si>
  <si>
    <t>-23692879</t>
  </si>
  <si>
    <t>"zásyp sond inž. sítí ruční výkop" 103,32</t>
  </si>
  <si>
    <t>776509404</t>
  </si>
  <si>
    <t>"stoka B1, odpočet délek šachet" (343,00-(12*1,00))*1,30*0,60</t>
  </si>
  <si>
    <t>"stoka B2, odpočet délek šachet"(177,00-(4*1,00))*1,30*0,60</t>
  </si>
  <si>
    <t>"stoka B3, odpčet délek šachet" (75,00-(2*1,00))*1,25*0,55</t>
  </si>
  <si>
    <t>"odbočky, odpočet 1/2 délek koncových šachet" (93,60-(23*0,425/2))*1,10*0,45</t>
  </si>
  <si>
    <t>505305060</t>
  </si>
  <si>
    <t>"přepočet m3/t" 446,46*1,850</t>
  </si>
  <si>
    <t>212752212</t>
  </si>
  <si>
    <t>Trativod z drenážních trubek plastových flexibilních D do 100 mm včetně lože otevřený výkop</t>
  </si>
  <si>
    <t>-1895877626</t>
  </si>
  <si>
    <t>"stoka B1" 343,00</t>
  </si>
  <si>
    <t>-631663512</t>
  </si>
  <si>
    <t xml:space="preserve">"stoky B1, B2, B3" 343,00+177,00+75,00 </t>
  </si>
  <si>
    <t>-1842233670</t>
  </si>
  <si>
    <t>"stoka B1" 343,00*1,30*0,10</t>
  </si>
  <si>
    <t>"stoka B2" 177,00*1,30*0,10</t>
  </si>
  <si>
    <t>"stoka B3" 75,00*1,25*0,10</t>
  </si>
  <si>
    <t>"odbočky plocha dle tab. kubatur" 142,10*0,10</t>
  </si>
  <si>
    <t>564851111.1</t>
  </si>
  <si>
    <t>-1938817833</t>
  </si>
  <si>
    <t>"přenos plochy odstranění podkladu z kameniva" 927,47</t>
  </si>
  <si>
    <t>1641991704</t>
  </si>
  <si>
    <t>278372032</t>
  </si>
  <si>
    <t>1337522568</t>
  </si>
  <si>
    <t>"přenos plochy obnovení komunikace" 927,47</t>
  </si>
  <si>
    <t>1239802185</t>
  </si>
  <si>
    <t>1652583412</t>
  </si>
  <si>
    <t>-1240432328</t>
  </si>
  <si>
    <t>"a) Stoky, obvod plochy odstranění živič. podkladu"</t>
  </si>
  <si>
    <t>"stoka B1" 2*(343,00+1,00)+2*1,30</t>
  </si>
  <si>
    <t>"odpočet 1x společné délky s přeložkou vodovodu"-14,20</t>
  </si>
  <si>
    <t>"stoka B2" 2*(77,00+1,00)+1*1,30</t>
  </si>
  <si>
    <t>"stoka B3" 2*(75,00+1,00)+1*1,25</t>
  </si>
  <si>
    <t xml:space="preserve">"b) Odbočky, odpočet 1/2 šířky rýhy stoky" 2*(93,60-30*1,30/2) </t>
  </si>
  <si>
    <t>"c) přípočet 2*šířky pruhu přeložky vodovodu" 2*1,10</t>
  </si>
  <si>
    <t>1507620381</t>
  </si>
  <si>
    <t>"odbočky dle tab. kubatur" 93,60-(2,60+3,80+10,80+3,90)</t>
  </si>
  <si>
    <t>244644120</t>
  </si>
  <si>
    <t>"ztratné 1,5%" 72,50*1,015</t>
  </si>
  <si>
    <t>528918321</t>
  </si>
  <si>
    <t>"odbočky" 2,60+3,80+10,80+3,90</t>
  </si>
  <si>
    <t>-1895194600</t>
  </si>
  <si>
    <t>"ztratné 1,5%" 21,10*1,015</t>
  </si>
  <si>
    <t>-1039982567</t>
  </si>
  <si>
    <t>"stoka B3, odpočet délek šachet" 75,00-2*1,00</t>
  </si>
  <si>
    <t>136782230</t>
  </si>
  <si>
    <t>"ztratné 1,5%" 73,00*1,015</t>
  </si>
  <si>
    <t>535425502</t>
  </si>
  <si>
    <t>"stoky B1, B2, odpočet délek šachet" 343,00+177,00-16*1,00</t>
  </si>
  <si>
    <t>934677169</t>
  </si>
  <si>
    <t>"ztratné 1,5%" 504,00*1,015</t>
  </si>
  <si>
    <t>-1154193994</t>
  </si>
  <si>
    <t>"přímé napojení odboček do stok" 16</t>
  </si>
  <si>
    <t>1518258574</t>
  </si>
  <si>
    <t>-655375798</t>
  </si>
  <si>
    <t>"záslepky koncových šachet odboček" 26</t>
  </si>
  <si>
    <t>-1954624880</t>
  </si>
  <si>
    <t>585118718</t>
  </si>
  <si>
    <t>"pří,é napojení odboček do stoky"2</t>
  </si>
  <si>
    <t>518985264</t>
  </si>
  <si>
    <t>170434164</t>
  </si>
  <si>
    <t>"záslepky koncových šachet odboček" 4</t>
  </si>
  <si>
    <t>-173179857</t>
  </si>
  <si>
    <t>1694008760</t>
  </si>
  <si>
    <t>"stoka B3 napojení odboček na potrubí" 1</t>
  </si>
  <si>
    <t>-2056802620</t>
  </si>
  <si>
    <t>-367649285</t>
  </si>
  <si>
    <t>"ukončení stoky B3"1</t>
  </si>
  <si>
    <t>-396625742</t>
  </si>
  <si>
    <t>1772663029</t>
  </si>
  <si>
    <t>"stoka b1, B2 napojení odboček na potrubí" 17</t>
  </si>
  <si>
    <t>2110097173</t>
  </si>
  <si>
    <t>1050504345</t>
  </si>
  <si>
    <t>877370330</t>
  </si>
  <si>
    <t>Montáž spojek na kanalizačním potrubí z PP trub hladkých plnostěnných DN 300</t>
  </si>
  <si>
    <t>748443464</t>
  </si>
  <si>
    <t>"napojení odboček do šachet PP průměru 600mm" 3*3</t>
  </si>
  <si>
    <t>28617247</t>
  </si>
  <si>
    <t>redukce kanalizační PP DN 300/250</t>
  </si>
  <si>
    <t>1481707371</t>
  </si>
  <si>
    <t>28617246</t>
  </si>
  <si>
    <t>redukce kanalizační PP DN 250/200</t>
  </si>
  <si>
    <t>1913469015</t>
  </si>
  <si>
    <t>28617245</t>
  </si>
  <si>
    <t>redukce kanalizační PP DN 200/150</t>
  </si>
  <si>
    <t>656054452</t>
  </si>
  <si>
    <t>1196527641</t>
  </si>
  <si>
    <t>"ukončení stok B1, B2" 2</t>
  </si>
  <si>
    <t>-864146418</t>
  </si>
  <si>
    <t>-160156727</t>
  </si>
  <si>
    <t>"stoka B3 počet úseků mezi šachtami" 2</t>
  </si>
  <si>
    <t>1277278347</t>
  </si>
  <si>
    <t>"stoky B1, B2 počet úseků mnezi šachtami" 13+4</t>
  </si>
  <si>
    <t>-1686881518</t>
  </si>
  <si>
    <t>"dle výpisu prefabrik. dílců šachet" 4+3+10+3+8+6+13</t>
  </si>
  <si>
    <t>1715719114</t>
  </si>
  <si>
    <t>1616755635</t>
  </si>
  <si>
    <t>-1132053520</t>
  </si>
  <si>
    <t>26939163</t>
  </si>
  <si>
    <t>skruž betonová šachetní DN 1000/250x120 mm PS, typ Q1 dle ČSN EN 1917,vč.  pryž. těsnění</t>
  </si>
  <si>
    <t>1505165225</t>
  </si>
  <si>
    <t>skruž betonová šachetní DN 1000/500x120 mm PS, typ Q1 dle ČSN EN 1917, vč. pryž. těsnění</t>
  </si>
  <si>
    <t>-1638439055</t>
  </si>
  <si>
    <t>skruž betonová šachetní DN 1000/1000x120 mm PS, typ Q1 dle ČSN EN 1917, vč. pryž. těsnění</t>
  </si>
  <si>
    <t>734967376</t>
  </si>
  <si>
    <t>2023361896</t>
  </si>
  <si>
    <t xml:space="preserve">"dle Výpisu prafabruk. dílců šachet" 10 </t>
  </si>
  <si>
    <t>-950316171</t>
  </si>
  <si>
    <t>-1377221444</t>
  </si>
  <si>
    <t>"dle Výpisu prefabrik. dílců šachet" 7+10</t>
  </si>
  <si>
    <t>178378855</t>
  </si>
  <si>
    <t>59224062.1</t>
  </si>
  <si>
    <t>482781669</t>
  </si>
  <si>
    <t>"dle výpisu prefabrik. dílců" 10</t>
  </si>
  <si>
    <t>1591222096</t>
  </si>
  <si>
    <t>"dle Výpisu prefabrik. dílců šachet" 7</t>
  </si>
  <si>
    <t>-357197618</t>
  </si>
  <si>
    <t>1467487480</t>
  </si>
  <si>
    <t xml:space="preserve">"dle výpisu prefabrik. dílců" 44 </t>
  </si>
  <si>
    <t>-323492497</t>
  </si>
  <si>
    <t>"dle výpisu odboček" 19</t>
  </si>
  <si>
    <t>Revizní a čistící šachta z PP šachtové dno DN 425/200 průtočné s kyvnými hrdly vč. pryž. těsnění</t>
  </si>
  <si>
    <t>-696917013</t>
  </si>
  <si>
    <t>"dle výpisu odboček" 4</t>
  </si>
  <si>
    <t>861466872</t>
  </si>
  <si>
    <t>"dle výpisu odboček" 17</t>
  </si>
  <si>
    <t>316405589</t>
  </si>
  <si>
    <t>"dle výpisu odboček" 5</t>
  </si>
  <si>
    <t>Revizní a čistící šachta z PP DN 425 šachtová roura teleskopická světlé hloubky 375 mm vč. těsnění</t>
  </si>
  <si>
    <t>998429572</t>
  </si>
  <si>
    <t>"dle výpisu odboček" 23</t>
  </si>
  <si>
    <t>-1068684098</t>
  </si>
  <si>
    <t>-1995315779</t>
  </si>
  <si>
    <t>-1462738512</t>
  </si>
  <si>
    <t>894812325</t>
  </si>
  <si>
    <t>Revizní a čistící šachta z PP 600 mm / DN 300 mm šachtové dno průtočné s kyvnými hrdly, vč. pryž. těsnění</t>
  </si>
  <si>
    <t>-766925331</t>
  </si>
  <si>
    <t>"stoka B1, šachta Š3/9"1</t>
  </si>
  <si>
    <t>894812327</t>
  </si>
  <si>
    <t>Revizní a čistící šachta z PP 600 mm / DN 300 mm šachtové dno s přítokem tvaru T s kyvnými hrdly, vč. pryž. těsnění</t>
  </si>
  <si>
    <t>572982863</t>
  </si>
  <si>
    <t>"stoka B1, šachty Š3/5, Š3/6, Š3/12" 3</t>
  </si>
  <si>
    <t>741499551</t>
  </si>
  <si>
    <t>204516124</t>
  </si>
  <si>
    <t>-2117166032</t>
  </si>
  <si>
    <t>1700317617</t>
  </si>
  <si>
    <t>-126383954</t>
  </si>
  <si>
    <t>"dle tab. prefabrik. dílců šachet" 17</t>
  </si>
  <si>
    <t>2127821273</t>
  </si>
  <si>
    <t>Doplňující konstrukce a práce pozemních komunikací, letišť a ploch</t>
  </si>
  <si>
    <t>-333240342</t>
  </si>
  <si>
    <t>"a) Stoky, obvod plochy odstranění živič. podkladu:"</t>
  </si>
  <si>
    <t>-622036556</t>
  </si>
  <si>
    <t>841256098</t>
  </si>
  <si>
    <t>"dalších 6 km" 882,95*6</t>
  </si>
  <si>
    <t>-1751851319</t>
  </si>
  <si>
    <t>"asfalt. odpad z frézování" 474,865</t>
  </si>
  <si>
    <t>-1703735035</t>
  </si>
  <si>
    <t>"suti celkem - asfalt. odpad " 882,95-474,87</t>
  </si>
  <si>
    <t>-1848683058</t>
  </si>
  <si>
    <t>SO 02.2 - Přeložení vodovodního řadu</t>
  </si>
  <si>
    <t>416014672</t>
  </si>
  <si>
    <t>3*8,00</t>
  </si>
  <si>
    <t>1350805015</t>
  </si>
  <si>
    <t>"počet dnů"3</t>
  </si>
  <si>
    <t>-516326408</t>
  </si>
  <si>
    <t>"souběh se stáv. vodovodem"14,20*1,50*0,40</t>
  </si>
  <si>
    <t>132254101</t>
  </si>
  <si>
    <t>Hloubení rýh zapažených š do 800 mm v hornině třídy těžitelnosti I, skupiny 3 objem do 20 m3 strojně</t>
  </si>
  <si>
    <t>1451708064</t>
  </si>
  <si>
    <t>"dle PP, odpočet vrstvy komunikace š. pruhu 1,10m" 14,20*1,10*((1,60+1,69+1,60)/3)-(14,20*1,10*0,41)</t>
  </si>
  <si>
    <t>512142035</t>
  </si>
  <si>
    <t>"ověření stáv. vodovodu"2*1,50*0,60</t>
  </si>
  <si>
    <t>-533239110</t>
  </si>
  <si>
    <t>14,20*2*((1,60+1,69+1,60)/3)</t>
  </si>
  <si>
    <t>286180129</t>
  </si>
  <si>
    <t>"přenos plochy pažení" 46,29</t>
  </si>
  <si>
    <t>-1816228040</t>
  </si>
  <si>
    <t>"kubatura výkopu tam a zpět, odpočet kubatury zásypu rýhy kamenicem" 2*(19,06-5,72)</t>
  </si>
  <si>
    <t>1338527637</t>
  </si>
  <si>
    <t>"přebyteč. zemina na řízenou skládku - zásyp rýhy kamenivem" 5,72</t>
  </si>
  <si>
    <t>1737096666</t>
  </si>
  <si>
    <t>"kubatura zásypu rýhy, obsypu a lože potrubí" 19,06</t>
  </si>
  <si>
    <t>386227991</t>
  </si>
  <si>
    <t>"uložení zeminy na meziskládce" 19,06</t>
  </si>
  <si>
    <t>1185937195</t>
  </si>
  <si>
    <t>"přepočet m3/t" 5,72*1,900</t>
  </si>
  <si>
    <t>287755223</t>
  </si>
  <si>
    <t>"kubatura hloubení, odpočet obsypu lože potrubí" 19,06</t>
  </si>
  <si>
    <t>-1780630236</t>
  </si>
  <si>
    <t>"30% kubatury zásypu, přepočet m3/t" 19,06*0,30*1,900</t>
  </si>
  <si>
    <t>-1903186747</t>
  </si>
  <si>
    <t>"přenos kubatury ruční výkop" 1,80</t>
  </si>
  <si>
    <t>1974129679</t>
  </si>
  <si>
    <t>"obsyp potrubí nesoudržou zeminou z výkopu" 14,20*1,10*(0,09+0,30)</t>
  </si>
  <si>
    <t>-292535071</t>
  </si>
  <si>
    <t>"kubatura obsypu potrubí" 6,09</t>
  </si>
  <si>
    <t>-1388862324</t>
  </si>
  <si>
    <t>"tl. vrstvy 0,10 m"14,10*1,10*0,10</t>
  </si>
  <si>
    <t>-1751058233</t>
  </si>
  <si>
    <t>"naojení na stávající vodovod" 2</t>
  </si>
  <si>
    <t>367782213</t>
  </si>
  <si>
    <t>"odstranění stávajícího potrubí" 14,20</t>
  </si>
  <si>
    <t>2110455525</t>
  </si>
  <si>
    <t>"dle kladeč. plánu"2</t>
  </si>
  <si>
    <t>55259203</t>
  </si>
  <si>
    <t>tvarovka hrdlová multitoleranční z tvárné litiny DN 80/80 pro spojení potrubí GG 80/PE100 RC, s jištěním proti posunu</t>
  </si>
  <si>
    <t>1741035422</t>
  </si>
  <si>
    <t>"dle kladečského plánu" 2</t>
  </si>
  <si>
    <t>-1789175836</t>
  </si>
  <si>
    <t>"propojení stáv. přípojky"1</t>
  </si>
  <si>
    <t>-1887373910</t>
  </si>
  <si>
    <t>"propojení stáv. přípojky"1,10</t>
  </si>
  <si>
    <t>1043427473</t>
  </si>
  <si>
    <t>-141661592</t>
  </si>
  <si>
    <t>"délka přeložky"14,20</t>
  </si>
  <si>
    <t>potrubí dvouvrstvé PE100 RC SDR11 (PN 16) D 90x8,2 mm (DN 80 mm) dl 6,00 m</t>
  </si>
  <si>
    <t>48248599</t>
  </si>
  <si>
    <t>"délka přeložky, ztratné 1,5%" 14,20*1,015</t>
  </si>
  <si>
    <t>Montáž elektrospojek na vodovodním potrubí z PE trub d 90</t>
  </si>
  <si>
    <t>866276151</t>
  </si>
  <si>
    <t>"elektrospojky dle kladečského plánu" 3</t>
  </si>
  <si>
    <t>-854203285</t>
  </si>
  <si>
    <t>"dle kladeč. plánu + spojování potrubí" 1+2</t>
  </si>
  <si>
    <t>Montáž elektrokolen 45° na vodovodním potrubí z PE trub d 90</t>
  </si>
  <si>
    <t>300730435</t>
  </si>
  <si>
    <t>"Dle kladečského plánu"2</t>
  </si>
  <si>
    <t>1878613610</t>
  </si>
  <si>
    <t>"dle kladč. plánu"2</t>
  </si>
  <si>
    <t>-1586269804</t>
  </si>
  <si>
    <t>"propojení stáv. přípojky" 1</t>
  </si>
  <si>
    <t>-1435571738</t>
  </si>
  <si>
    <t>-447651949</t>
  </si>
  <si>
    <t>"domovní přípojky vody"37+24,20</t>
  </si>
  <si>
    <t>47721545</t>
  </si>
  <si>
    <t>"délka přeložky vodovodu" 14,20</t>
  </si>
  <si>
    <t>-2018397398</t>
  </si>
  <si>
    <t>"propojení stáv. přípojek" 1</t>
  </si>
  <si>
    <t>1073132402</t>
  </si>
  <si>
    <t>-1739935401</t>
  </si>
  <si>
    <t>86197999</t>
  </si>
  <si>
    <t>1335438292</t>
  </si>
  <si>
    <t xml:space="preserve">"délka přeložky vodovodu + propojení přípojek" 14,20+1,10 </t>
  </si>
  <si>
    <t>1790281515</t>
  </si>
  <si>
    <t>"délka přeložky vodovodu + propojení přípojek" 14,20+1,10</t>
  </si>
  <si>
    <t>-1502074071</t>
  </si>
  <si>
    <t>-367105707</t>
  </si>
  <si>
    <t>1472571423</t>
  </si>
  <si>
    <t>"odvoz na řízenou skládku dalších 6 km" 6*0,62</t>
  </si>
  <si>
    <t>SO 03 - Kanalizace - Stoky C1, C2</t>
  </si>
  <si>
    <t>-1655301485</t>
  </si>
  <si>
    <t>"stoka C1 s živičným + zpev. povrchem, š. pruhu 1,30 m" 221,00*1,30</t>
  </si>
  <si>
    <t>"stoka C2 š. pruhu 1,25"   47,00*1,25</t>
  </si>
  <si>
    <t>"odbočky, odpočet plochy pruhů stok, š. 1,10"  (0,30+2,50+0,30+0,80+2,60+1,65+1,60+1,60+1,60)*1,10</t>
  </si>
  <si>
    <t>1994146996</t>
  </si>
  <si>
    <t>"stoka C1 plocha s živičným povrchem, š. pruhu 1,30 m" 117,50*1,30</t>
  </si>
  <si>
    <t>"odbočky, odpočet plochy pruhů stok, š. 1,10"  (0,30+2,50+0,30+2,60+1,65+1,60+1,60+1,60)*1,10</t>
  </si>
  <si>
    <t>1496222421</t>
  </si>
  <si>
    <t xml:space="preserve">"čerpání vody z výkopu 16 dnů" 16*8,5 </t>
  </si>
  <si>
    <t>211300226</t>
  </si>
  <si>
    <t>" pohotovost 16 dnů" 16</t>
  </si>
  <si>
    <t>-571031695</t>
  </si>
  <si>
    <t>"stoka C1, C2 křížení vodovodu, plynovodu" 8</t>
  </si>
  <si>
    <t>"odbočky C1, C2 křížení vodovodu, plynovodu" 6</t>
  </si>
  <si>
    <t>-104187984</t>
  </si>
  <si>
    <t>"stoka C1, C2 křížení telekom. kabelu" 2</t>
  </si>
  <si>
    <t>306478625</t>
  </si>
  <si>
    <t>"vodovod, plyn" 14*2,00*1,50*0,60</t>
  </si>
  <si>
    <t>"telekom .kabely" 2*2,00*1,20*0,60</t>
  </si>
  <si>
    <t>157008405</t>
  </si>
  <si>
    <t>80,34-(33,77*0,41)*0,70</t>
  </si>
  <si>
    <t>132254205</t>
  </si>
  <si>
    <t>Hloubení zapažených rýh š do 2000 mm v hornině třídy těžitelnosti I, skupiny 3 objem do 1000 m3</t>
  </si>
  <si>
    <t>-1714143498</t>
  </si>
  <si>
    <t>"stoky C1, C2, 70% kubatury dle tab. kubatur" (298,80+386,10+4,30+135,50)*0,70</t>
  </si>
  <si>
    <t>-1327051640</t>
  </si>
  <si>
    <t>80,34-(33,77*0,41)*0,30</t>
  </si>
  <si>
    <t>132354205</t>
  </si>
  <si>
    <t>Hloubení zapažených rýh š do 2000 mm v hornině třídy těžitelnosti II, skupiny 4 objem do 1000 m3</t>
  </si>
  <si>
    <t>-1746807269</t>
  </si>
  <si>
    <t>"stoky C1, C2, 30% kubatury dle tab. kubatur" (298,80+386,10+4,30+135,50)*0,30</t>
  </si>
  <si>
    <t>803737319</t>
  </si>
  <si>
    <t>"stoka C1 š. pruhu 0,30 m" 23,80*0,30*1,50</t>
  </si>
  <si>
    <t>"stoky + odbočky křížení inž. sítí" (14+2)*((2*0,50)*(0,50+1,00))</t>
  </si>
  <si>
    <t>-1419564867</t>
  </si>
  <si>
    <t>"odbočky, délka x průměr. hl. dle tab. kubatur"   30,70*2,39</t>
  </si>
  <si>
    <t>-1776059730</t>
  </si>
  <si>
    <t>"stoky C1, C2  50% oboustranné plochy dle tab. kubatur" (1159,00+250,20)/2</t>
  </si>
  <si>
    <t>-1387746270</t>
  </si>
  <si>
    <t>"přenos plochy pažení" 73,37</t>
  </si>
  <si>
    <t>207484897</t>
  </si>
  <si>
    <t>"přenos plochy pažení" 704,60</t>
  </si>
  <si>
    <t>1541961924</t>
  </si>
  <si>
    <t>"přemístění hor. 3 na meziskládku tam a zpět pro zásyp rýhy, odpočet kubatury zásypu kamenivem" 2*(70,65+577,29-112,440)</t>
  </si>
  <si>
    <t>1509144015</t>
  </si>
  <si>
    <t>"přemístění hor. 4 na meziskládku tam a zpět pro zásyp rýhy" 2*(698,44-(70,65+577,29))</t>
  </si>
  <si>
    <t>-367632918</t>
  </si>
  <si>
    <t>"aktivní zóna zásypu v komunikaci vrstva 0,50 m" 112,440</t>
  </si>
  <si>
    <t>732416702</t>
  </si>
  <si>
    <t>"kubatura hloubení rýh, odpočet kubatury zásypu" (70,65+577,29+76,19+247,41)-698,44</t>
  </si>
  <si>
    <t>-29351039</t>
  </si>
  <si>
    <t>70,65+577,29-112,440</t>
  </si>
  <si>
    <t>-851739415</t>
  </si>
  <si>
    <t>"přemístění kubatury pro zpětný zásy rýhy" 101,00/2</t>
  </si>
  <si>
    <t>1977746658</t>
  </si>
  <si>
    <t>"kubatura zásypu rýhy na meziskládce" 647,94+50,50</t>
  </si>
  <si>
    <t>520902491</t>
  </si>
  <si>
    <t>"přepočet m3/t" (112,44+273,10)*1,900</t>
  </si>
  <si>
    <t>-1255678456</t>
  </si>
  <si>
    <t>"přenos kubatury hloubení rýh" 70,65+577,29+76,19+247,41</t>
  </si>
  <si>
    <t>"odpočet objemu obsypu potrubí"-197,65</t>
  </si>
  <si>
    <t>"odpočet objemu potrubí B1"-(221,00-(4*1,00))*0,30/2*0,30/2*3,14</t>
  </si>
  <si>
    <t>"odpočet objemu potrubí C2"-(47,00-(2*1,00+3*0,60))*0,25/2*0,25/2*3,14</t>
  </si>
  <si>
    <t>"odpočet objemu potrubí odboček" -30,70*0,15/2*0,15/2*3,14</t>
  </si>
  <si>
    <t>"odpočet objemu šachet stok C1, C2"-(2,54+2,43+2,94+2,20+2,44+2,60+2,46)*1,24/2*1,24/2*3,14+(2,56+2,51+2,43)*0,60/2*0,60/2*3,14</t>
  </si>
  <si>
    <t>"odpočet kubatury pískového lože" -38,32</t>
  </si>
  <si>
    <t>2077381533</t>
  </si>
  <si>
    <t>"aktivní zóna zásypu v komunikaci, přepočet m3/t" 224,87*0,50*1,900</t>
  </si>
  <si>
    <t>-1915959923</t>
  </si>
  <si>
    <t>"zásyp sond inž. sítí ruční výkop" 28,08</t>
  </si>
  <si>
    <t>2081097000</t>
  </si>
  <si>
    <t>"stoka C1, odpočet délek šachet" (221,00-(4*1,00))*1,30*0,60</t>
  </si>
  <si>
    <t>"stoka C2, odpočet délek šachet"(47,00-(2*1,00+3*0,60))*1,25*0,55</t>
  </si>
  <si>
    <t>"odbočky C1, C2 dle tab. kubatur" 33,70*1,10*0,45</t>
  </si>
  <si>
    <t>-619448895</t>
  </si>
  <si>
    <t>"přepočet m3/t" 197,65*1,850</t>
  </si>
  <si>
    <t>1890637226</t>
  </si>
  <si>
    <t>"stoky C1, C2" 221,00+47,00</t>
  </si>
  <si>
    <t>673036192</t>
  </si>
  <si>
    <t>"stoka C1"221,00*1,30*0,10</t>
  </si>
  <si>
    <t>"stoka C2" 47,00*1,25*0,10</t>
  </si>
  <si>
    <t>"odbočky C1, C2 plocha dle tab. kubatur"33,77*1,10*0,10</t>
  </si>
  <si>
    <t>564831112</t>
  </si>
  <si>
    <t>Podklad ze štěrkodrtě ŠD tl 110 mm</t>
  </si>
  <si>
    <t>490346993</t>
  </si>
  <si>
    <t>"stoka C1 zpev. úsek cesty" (221,00-117,50)*1,30</t>
  </si>
  <si>
    <t>-406374056</t>
  </si>
  <si>
    <t>"přenos plochy frézování" 224,87</t>
  </si>
  <si>
    <t>-276059615</t>
  </si>
  <si>
    <t>1883587424</t>
  </si>
  <si>
    <t>571902111</t>
  </si>
  <si>
    <t>Posyp krytu kamenivem drceným nebo těženým do 10 kg/m2</t>
  </si>
  <si>
    <t>-137281226</t>
  </si>
  <si>
    <t>"stoka C1 přenos plochy zpev. cesty" 134,55</t>
  </si>
  <si>
    <t>-376343828</t>
  </si>
  <si>
    <t>1335344950</t>
  </si>
  <si>
    <t>574381111</t>
  </si>
  <si>
    <t>Penetrační makadam hrubý PMH tl 90 mm</t>
  </si>
  <si>
    <t>-1944145878</t>
  </si>
  <si>
    <t>1898447703</t>
  </si>
  <si>
    <t>522338873</t>
  </si>
  <si>
    <t>"stoka C1 úsek s živičným povrchem" 117,50*2+2*1,30</t>
  </si>
  <si>
    <t xml:space="preserve">"stoka C2" 2*47,00+2*1,25 </t>
  </si>
  <si>
    <t>"odbočky, š. 1,10"  2*(0,30+2,50+0,30+2,60+1,65+1,60+1,60+1,60)</t>
  </si>
  <si>
    <t>-1341216839</t>
  </si>
  <si>
    <t>"odbočky dle tab. kubatur" 30,70</t>
  </si>
  <si>
    <t>-779632708</t>
  </si>
  <si>
    <t>"ztratné 1,5%" 30,70*1,015</t>
  </si>
  <si>
    <t>-1100938183</t>
  </si>
  <si>
    <t>"stoka C2, odpočet délek šachet" 47,00-(2*1,00+3*0,60)</t>
  </si>
  <si>
    <t>-164080112</t>
  </si>
  <si>
    <t>"ztratné 1,5%" 43,20*1,015</t>
  </si>
  <si>
    <t>1732434261</t>
  </si>
  <si>
    <t>"stoka C1, odpočet délek šachet" 221,00-(5*1,00)</t>
  </si>
  <si>
    <t>-1978262102</t>
  </si>
  <si>
    <t>"ztratné 1,5%" 216,00*1,015</t>
  </si>
  <si>
    <t>2111945757</t>
  </si>
  <si>
    <t>"záslepky koncových šachet odboček" 10</t>
  </si>
  <si>
    <t>-484061798</t>
  </si>
  <si>
    <t>-1920916593</t>
  </si>
  <si>
    <t>"napojení odboček do šachet PP průměru 600mm" 2*3</t>
  </si>
  <si>
    <t>863384051</t>
  </si>
  <si>
    <t>-891999798</t>
  </si>
  <si>
    <t>1231465055</t>
  </si>
  <si>
    <t>"ukončení stoky C1" 1</t>
  </si>
  <si>
    <t>194112096</t>
  </si>
  <si>
    <t>1556669538</t>
  </si>
  <si>
    <t>"stoka c2 počet úseků mezi šachtami" 5</t>
  </si>
  <si>
    <t>-681270120</t>
  </si>
  <si>
    <t>"stoky C1 počet úseků mnezi šachtami" 5</t>
  </si>
  <si>
    <t>-1201247353</t>
  </si>
  <si>
    <t>"dle výpisu prefabrik. dílců šachet" 4+3+7+2+5+5+2</t>
  </si>
  <si>
    <t>-1195097151</t>
  </si>
  <si>
    <t>1289403830</t>
  </si>
  <si>
    <t>934503955</t>
  </si>
  <si>
    <t>228707330</t>
  </si>
  <si>
    <t>-56646800</t>
  </si>
  <si>
    <t>-454392028</t>
  </si>
  <si>
    <t>-195564923</t>
  </si>
  <si>
    <t>1662648657</t>
  </si>
  <si>
    <t xml:space="preserve">"dle Výpisu prafabruk. dílců šachet" 6 </t>
  </si>
  <si>
    <t>1798802371</t>
  </si>
  <si>
    <t>-347520538</t>
  </si>
  <si>
    <t>"dle Výpisu prefabrik. dílců šachet" 2+4+1</t>
  </si>
  <si>
    <t>-319577803</t>
  </si>
  <si>
    <t>"dle výpisu prefabrik. dílců" 2</t>
  </si>
  <si>
    <t>-704627356</t>
  </si>
  <si>
    <t>"dle výpisu prefabrik. dílců" 4</t>
  </si>
  <si>
    <t>dno betonové šachtové kulaté DN 1000/v.1000 mm, tl. stěny 150, 00, typ Q1 dle ČSN 1917</t>
  </si>
  <si>
    <t>849299191</t>
  </si>
  <si>
    <t>-869466408</t>
  </si>
  <si>
    <t>"dle Výpisu prefabrik. dílců šachet" 1</t>
  </si>
  <si>
    <t>165169319</t>
  </si>
  <si>
    <t>-1374996413</t>
  </si>
  <si>
    <t xml:space="preserve">"dle výpisu prefabrik. dílců" 19 </t>
  </si>
  <si>
    <t>1050690083</t>
  </si>
  <si>
    <t>"dle výpisu odboček" 3</t>
  </si>
  <si>
    <t>1120741860</t>
  </si>
  <si>
    <t>-16560328</t>
  </si>
  <si>
    <t>-917342321</t>
  </si>
  <si>
    <t>430745319</t>
  </si>
  <si>
    <t>-105219530</t>
  </si>
  <si>
    <t>Revizní a čistící šachta z PP 600 / DN 200 mm šachtové dno průtočné s kyvnými hrdly, vč. těsnění</t>
  </si>
  <si>
    <t>1885856749</t>
  </si>
  <si>
    <t>"stoka C1, odbočka P6/4" 1</t>
  </si>
  <si>
    <t>894812323</t>
  </si>
  <si>
    <t>Revizní a čistící šachta z PP 600 mm / DN 250 šachtové dno s přítokem tvaru T s kyvnými hrdly, vč. těsnění</t>
  </si>
  <si>
    <t>1287369863</t>
  </si>
  <si>
    <t>"stoka C2" 3</t>
  </si>
  <si>
    <t>-718299281</t>
  </si>
  <si>
    <t>"stoka C1, odbočka P6/4, stoka C2" 1+3</t>
  </si>
  <si>
    <t>-1995578894</t>
  </si>
  <si>
    <t>1539369441</t>
  </si>
  <si>
    <t>933453548</t>
  </si>
  <si>
    <t>-472293447</t>
  </si>
  <si>
    <t>"dle tab. prefabrik. dílců šachet" 7</t>
  </si>
  <si>
    <t>629711286</t>
  </si>
  <si>
    <t>-1569062365</t>
  </si>
  <si>
    <t>"přenos dílky zálivky spar komunikace"358,40</t>
  </si>
  <si>
    <t>1232421631</t>
  </si>
  <si>
    <t>-1393261462</t>
  </si>
  <si>
    <t>"dalších 6 km" 273,67*7</t>
  </si>
  <si>
    <t>647878058</t>
  </si>
  <si>
    <t>"asfalt. odpad z frézování" 115,133</t>
  </si>
  <si>
    <t>-1269772596</t>
  </si>
  <si>
    <t>"suti celkem - asfalt. odpad " 273,67-115,133</t>
  </si>
  <si>
    <t>1950217827</t>
  </si>
  <si>
    <t>VRN - Vedlejší a ostatní náklady</t>
  </si>
  <si>
    <t>012103000</t>
  </si>
  <si>
    <t>Geodetické práce před výstavbou</t>
  </si>
  <si>
    <t>1024</t>
  </si>
  <si>
    <t>-1755402636</t>
  </si>
  <si>
    <t>"vytyčení stavby opráv. geodetem" 496,00+66,10+595,00+93,60+268,00+30,70</t>
  </si>
  <si>
    <t>012303000</t>
  </si>
  <si>
    <t>Geodetické práce po výstavbě</t>
  </si>
  <si>
    <t>556150529</t>
  </si>
  <si>
    <t>013244000</t>
  </si>
  <si>
    <t>Dokumentace pro provádění stavby</t>
  </si>
  <si>
    <t>sou</t>
  </si>
  <si>
    <t>-1687445656</t>
  </si>
  <si>
    <t>013254000</t>
  </si>
  <si>
    <t>Dokumentace skutečného provedení stavby</t>
  </si>
  <si>
    <t>-557608744</t>
  </si>
  <si>
    <t>"dokumentace pro kolaudační souhlas" 1</t>
  </si>
  <si>
    <t>030001000</t>
  </si>
  <si>
    <t>Zařízení staveniště</t>
  </si>
  <si>
    <t>-481801124</t>
  </si>
  <si>
    <t>"zařízení staveniště vč. oplocení a bezpeč. zajištění vč. zrušení" 1</t>
  </si>
  <si>
    <t>034303000</t>
  </si>
  <si>
    <t>Dopravní značení na staveništi</t>
  </si>
  <si>
    <t>-1388848467</t>
  </si>
  <si>
    <t>"přechodné dopravní značení vč. odstranění" 1</t>
  </si>
  <si>
    <t>071002000</t>
  </si>
  <si>
    <t>Provoz investora, třetích osob</t>
  </si>
  <si>
    <t>81678059</t>
  </si>
  <si>
    <t>"provoz třetích osob na staveništi, bezp. opatření" 1</t>
  </si>
  <si>
    <t>091504000</t>
  </si>
  <si>
    <t xml:space="preserve">Náklady související s propagační činnosti </t>
  </si>
  <si>
    <t>…</t>
  </si>
  <si>
    <t>1308819831</t>
  </si>
  <si>
    <t>"propagace poskytovatele finančních prostředků" 1</t>
  </si>
  <si>
    <t>JANKOSTAV s.r.o.</t>
  </si>
  <si>
    <t>25855581</t>
  </si>
  <si>
    <t>CZ25855581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</si>
</sst>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6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workbookViewId="0">
      <selection activeCell="AN15" sqref="AN1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pans="1:74" ht="12" customHeight="1" x14ac:dyDescent="0.2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97" t="s">
        <v>13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1"/>
      <c r="AQ5" s="21"/>
      <c r="AR5" s="19"/>
      <c r="BE5" s="294" t="s">
        <v>14</v>
      </c>
      <c r="BS5" s="16" t="s">
        <v>6</v>
      </c>
    </row>
    <row r="6" spans="1:74" ht="36.950000000000003" customHeight="1" x14ac:dyDescent="0.2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99" t="s">
        <v>16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1"/>
      <c r="AQ6" s="21"/>
      <c r="AR6" s="19"/>
      <c r="BE6" s="295"/>
      <c r="BS6" s="16" t="s">
        <v>6</v>
      </c>
    </row>
    <row r="7" spans="1:74" ht="12" customHeight="1" x14ac:dyDescent="0.2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5"/>
      <c r="BS7" s="16" t="s">
        <v>6</v>
      </c>
    </row>
    <row r="8" spans="1:74" ht="12" customHeight="1" x14ac:dyDescent="0.2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95"/>
      <c r="BS8" s="16" t="s">
        <v>6</v>
      </c>
    </row>
    <row r="9" spans="1:74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5"/>
      <c r="BS9" s="16" t="s">
        <v>6</v>
      </c>
    </row>
    <row r="10" spans="1:74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95"/>
      <c r="BS10" s="16" t="s">
        <v>6</v>
      </c>
    </row>
    <row r="11" spans="1:74" ht="18.399999999999999" customHeight="1" x14ac:dyDescent="0.2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95"/>
      <c r="BS11" s="16" t="s">
        <v>6</v>
      </c>
    </row>
    <row r="12" spans="1:74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5"/>
      <c r="BS12" s="16" t="s">
        <v>6</v>
      </c>
    </row>
    <row r="13" spans="1:74" ht="12" customHeight="1" x14ac:dyDescent="0.2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1573</v>
      </c>
      <c r="AO13" s="21"/>
      <c r="AP13" s="21"/>
      <c r="AQ13" s="21"/>
      <c r="AR13" s="19"/>
      <c r="BE13" s="295"/>
      <c r="BS13" s="16" t="s">
        <v>6</v>
      </c>
    </row>
    <row r="14" spans="1:74" ht="12.75" x14ac:dyDescent="0.2">
      <c r="B14" s="20"/>
      <c r="C14" s="21"/>
      <c r="D14" s="21"/>
      <c r="E14" s="300" t="s">
        <v>1572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8" t="s">
        <v>28</v>
      </c>
      <c r="AL14" s="21"/>
      <c r="AM14" s="21"/>
      <c r="AN14" s="30" t="s">
        <v>1574</v>
      </c>
      <c r="AO14" s="21"/>
      <c r="AP14" s="21"/>
      <c r="AQ14" s="21"/>
      <c r="AR14" s="19"/>
      <c r="BE14" s="295"/>
      <c r="BS14" s="16" t="s">
        <v>6</v>
      </c>
    </row>
    <row r="15" spans="1:74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5"/>
      <c r="BS15" s="16" t="s">
        <v>4</v>
      </c>
    </row>
    <row r="16" spans="1:74" ht="12" customHeight="1" x14ac:dyDescent="0.2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95"/>
      <c r="BS16" s="16" t="s">
        <v>4</v>
      </c>
    </row>
    <row r="17" spans="1:71" ht="18.399999999999999" customHeight="1" x14ac:dyDescent="0.2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34</v>
      </c>
      <c r="AO17" s="21"/>
      <c r="AP17" s="21"/>
      <c r="AQ17" s="21"/>
      <c r="AR17" s="19"/>
      <c r="BE17" s="295"/>
      <c r="BS17" s="16" t="s">
        <v>35</v>
      </c>
    </row>
    <row r="18" spans="1:7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5"/>
      <c r="BS18" s="16" t="s">
        <v>6</v>
      </c>
    </row>
    <row r="19" spans="1:71" ht="12" customHeight="1" x14ac:dyDescent="0.2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295"/>
      <c r="BS19" s="16" t="s">
        <v>6</v>
      </c>
    </row>
    <row r="20" spans="1:71" ht="18.399999999999999" customHeight="1" x14ac:dyDescent="0.2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95"/>
      <c r="BS20" s="16" t="s">
        <v>35</v>
      </c>
    </row>
    <row r="21" spans="1:7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5"/>
    </row>
    <row r="22" spans="1:71" ht="12" customHeight="1" x14ac:dyDescent="0.2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5"/>
    </row>
    <row r="23" spans="1:71" ht="16.5" customHeight="1" x14ac:dyDescent="0.2">
      <c r="B23" s="20"/>
      <c r="C23" s="21"/>
      <c r="D23" s="21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1"/>
      <c r="AP23" s="21"/>
      <c r="AQ23" s="21"/>
      <c r="AR23" s="19"/>
      <c r="BE23" s="295"/>
    </row>
    <row r="24" spans="1:7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5"/>
    </row>
    <row r="25" spans="1:7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5"/>
    </row>
    <row r="26" spans="1:71" s="1" customFormat="1" ht="25.9" customHeight="1" x14ac:dyDescent="0.2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3">
        <f>ROUND(AG94,2)</f>
        <v>21412105.629999999</v>
      </c>
      <c r="AL26" s="304"/>
      <c r="AM26" s="304"/>
      <c r="AN26" s="304"/>
      <c r="AO26" s="304"/>
      <c r="AP26" s="35"/>
      <c r="AQ26" s="35"/>
      <c r="AR26" s="38"/>
      <c r="BE26" s="295"/>
    </row>
    <row r="27" spans="1:71" s="1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5"/>
    </row>
    <row r="28" spans="1:71" s="1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0" t="s">
        <v>39</v>
      </c>
      <c r="M28" s="280"/>
      <c r="N28" s="280"/>
      <c r="O28" s="280"/>
      <c r="P28" s="280"/>
      <c r="Q28" s="35"/>
      <c r="R28" s="35"/>
      <c r="S28" s="35"/>
      <c r="T28" s="35"/>
      <c r="U28" s="35"/>
      <c r="V28" s="35"/>
      <c r="W28" s="280" t="s">
        <v>40</v>
      </c>
      <c r="X28" s="280"/>
      <c r="Y28" s="280"/>
      <c r="Z28" s="280"/>
      <c r="AA28" s="280"/>
      <c r="AB28" s="280"/>
      <c r="AC28" s="280"/>
      <c r="AD28" s="280"/>
      <c r="AE28" s="280"/>
      <c r="AF28" s="35"/>
      <c r="AG28" s="35"/>
      <c r="AH28" s="35"/>
      <c r="AI28" s="35"/>
      <c r="AJ28" s="35"/>
      <c r="AK28" s="280" t="s">
        <v>41</v>
      </c>
      <c r="AL28" s="280"/>
      <c r="AM28" s="280"/>
      <c r="AN28" s="280"/>
      <c r="AO28" s="280"/>
      <c r="AP28" s="35"/>
      <c r="AQ28" s="35"/>
      <c r="AR28" s="38"/>
      <c r="BE28" s="295"/>
    </row>
    <row r="29" spans="1:71" s="2" customFormat="1" ht="14.45" customHeight="1" x14ac:dyDescent="0.2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73">
        <v>0.21</v>
      </c>
      <c r="M29" s="274"/>
      <c r="N29" s="274"/>
      <c r="O29" s="274"/>
      <c r="P29" s="274"/>
      <c r="Q29" s="40"/>
      <c r="R29" s="40"/>
      <c r="S29" s="40"/>
      <c r="T29" s="40"/>
      <c r="U29" s="40"/>
      <c r="V29" s="40"/>
      <c r="W29" s="275">
        <f>ROUND(AZ94, 2)</f>
        <v>21412105.629999999</v>
      </c>
      <c r="X29" s="274"/>
      <c r="Y29" s="274"/>
      <c r="Z29" s="274"/>
      <c r="AA29" s="274"/>
      <c r="AB29" s="274"/>
      <c r="AC29" s="274"/>
      <c r="AD29" s="274"/>
      <c r="AE29" s="274"/>
      <c r="AF29" s="40"/>
      <c r="AG29" s="40"/>
      <c r="AH29" s="40"/>
      <c r="AI29" s="40"/>
      <c r="AJ29" s="40"/>
      <c r="AK29" s="275">
        <f>ROUND(AV94, 2)</f>
        <v>4496542.18</v>
      </c>
      <c r="AL29" s="274"/>
      <c r="AM29" s="274"/>
      <c r="AN29" s="274"/>
      <c r="AO29" s="274"/>
      <c r="AP29" s="40"/>
      <c r="AQ29" s="40"/>
      <c r="AR29" s="41"/>
      <c r="BE29" s="296"/>
    </row>
    <row r="30" spans="1:71" s="2" customFormat="1" ht="14.45" customHeight="1" x14ac:dyDescent="0.2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73">
        <v>0.15</v>
      </c>
      <c r="M30" s="274"/>
      <c r="N30" s="274"/>
      <c r="O30" s="274"/>
      <c r="P30" s="274"/>
      <c r="Q30" s="40"/>
      <c r="R30" s="40"/>
      <c r="S30" s="40"/>
      <c r="T30" s="40"/>
      <c r="U30" s="40"/>
      <c r="V30" s="40"/>
      <c r="W30" s="275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0"/>
      <c r="AG30" s="40"/>
      <c r="AH30" s="40"/>
      <c r="AI30" s="40"/>
      <c r="AJ30" s="40"/>
      <c r="AK30" s="275">
        <f>ROUND(AW94, 2)</f>
        <v>0</v>
      </c>
      <c r="AL30" s="274"/>
      <c r="AM30" s="274"/>
      <c r="AN30" s="274"/>
      <c r="AO30" s="274"/>
      <c r="AP30" s="40"/>
      <c r="AQ30" s="40"/>
      <c r="AR30" s="41"/>
      <c r="BE30" s="296"/>
    </row>
    <row r="31" spans="1:71" s="2" customFormat="1" ht="14.45" hidden="1" customHeight="1" x14ac:dyDescent="0.2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73">
        <v>0.21</v>
      </c>
      <c r="M31" s="274"/>
      <c r="N31" s="274"/>
      <c r="O31" s="274"/>
      <c r="P31" s="274"/>
      <c r="Q31" s="40"/>
      <c r="R31" s="40"/>
      <c r="S31" s="40"/>
      <c r="T31" s="40"/>
      <c r="U31" s="40"/>
      <c r="V31" s="40"/>
      <c r="W31" s="275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0"/>
      <c r="AG31" s="40"/>
      <c r="AH31" s="40"/>
      <c r="AI31" s="40"/>
      <c r="AJ31" s="40"/>
      <c r="AK31" s="275">
        <v>0</v>
      </c>
      <c r="AL31" s="274"/>
      <c r="AM31" s="274"/>
      <c r="AN31" s="274"/>
      <c r="AO31" s="274"/>
      <c r="AP31" s="40"/>
      <c r="AQ31" s="40"/>
      <c r="AR31" s="41"/>
      <c r="BE31" s="296"/>
    </row>
    <row r="32" spans="1:71" s="2" customFormat="1" ht="14.45" hidden="1" customHeight="1" x14ac:dyDescent="0.2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73">
        <v>0.15</v>
      </c>
      <c r="M32" s="274"/>
      <c r="N32" s="274"/>
      <c r="O32" s="274"/>
      <c r="P32" s="274"/>
      <c r="Q32" s="40"/>
      <c r="R32" s="40"/>
      <c r="S32" s="40"/>
      <c r="T32" s="40"/>
      <c r="U32" s="40"/>
      <c r="V32" s="40"/>
      <c r="W32" s="275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0"/>
      <c r="AG32" s="40"/>
      <c r="AH32" s="40"/>
      <c r="AI32" s="40"/>
      <c r="AJ32" s="40"/>
      <c r="AK32" s="275">
        <v>0</v>
      </c>
      <c r="AL32" s="274"/>
      <c r="AM32" s="274"/>
      <c r="AN32" s="274"/>
      <c r="AO32" s="274"/>
      <c r="AP32" s="40"/>
      <c r="AQ32" s="40"/>
      <c r="AR32" s="41"/>
      <c r="BE32" s="296"/>
    </row>
    <row r="33" spans="1:57" s="2" customFormat="1" ht="14.45" hidden="1" customHeight="1" x14ac:dyDescent="0.2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73">
        <v>0</v>
      </c>
      <c r="M33" s="274"/>
      <c r="N33" s="274"/>
      <c r="O33" s="274"/>
      <c r="P33" s="274"/>
      <c r="Q33" s="40"/>
      <c r="R33" s="40"/>
      <c r="S33" s="40"/>
      <c r="T33" s="40"/>
      <c r="U33" s="40"/>
      <c r="V33" s="40"/>
      <c r="W33" s="275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0"/>
      <c r="AG33" s="40"/>
      <c r="AH33" s="40"/>
      <c r="AI33" s="40"/>
      <c r="AJ33" s="40"/>
      <c r="AK33" s="275">
        <v>0</v>
      </c>
      <c r="AL33" s="274"/>
      <c r="AM33" s="274"/>
      <c r="AN33" s="274"/>
      <c r="AO33" s="274"/>
      <c r="AP33" s="40"/>
      <c r="AQ33" s="40"/>
      <c r="AR33" s="41"/>
      <c r="BE33" s="296"/>
    </row>
    <row r="34" spans="1:57" s="1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5"/>
    </row>
    <row r="35" spans="1:57" s="1" customFormat="1" ht="25.9" customHeight="1" x14ac:dyDescent="0.2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79" t="s">
        <v>50</v>
      </c>
      <c r="Y35" s="277"/>
      <c r="Z35" s="277"/>
      <c r="AA35" s="277"/>
      <c r="AB35" s="277"/>
      <c r="AC35" s="44"/>
      <c r="AD35" s="44"/>
      <c r="AE35" s="44"/>
      <c r="AF35" s="44"/>
      <c r="AG35" s="44"/>
      <c r="AH35" s="44"/>
      <c r="AI35" s="44"/>
      <c r="AJ35" s="44"/>
      <c r="AK35" s="276">
        <f>SUM(AK26:AK33)</f>
        <v>25908647.809999999</v>
      </c>
      <c r="AL35" s="277"/>
      <c r="AM35" s="277"/>
      <c r="AN35" s="277"/>
      <c r="AO35" s="278"/>
      <c r="AP35" s="42"/>
      <c r="AQ35" s="42"/>
      <c r="AR35" s="38"/>
      <c r="BE35" s="33"/>
    </row>
    <row r="36" spans="1:57" s="1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1" customFormat="1" ht="14.45" customHeight="1" x14ac:dyDescent="0.2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1" customFormat="1" ht="14.45" customHeight="1" x14ac:dyDescent="0.2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1" customFormat="1" ht="12.75" x14ac:dyDescent="0.2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1" customFormat="1" ht="12.75" x14ac:dyDescent="0.2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1" customFormat="1" ht="12.75" x14ac:dyDescent="0.2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1" customForma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1" customFormat="1" ht="6.95" customHeight="1" x14ac:dyDescent="0.2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1" customFormat="1" ht="6.95" customHeight="1" x14ac:dyDescent="0.2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1" customFormat="1" ht="24.95" customHeight="1" x14ac:dyDescent="0.2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3" customFormat="1" ht="12" customHeight="1" x14ac:dyDescent="0.2">
      <c r="B84" s="57"/>
      <c r="C84" s="28" t="s">
        <v>12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19002-01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4" customFormat="1" ht="36.950000000000003" customHeight="1" x14ac:dyDescent="0.2">
      <c r="B85" s="60"/>
      <c r="C85" s="61" t="s">
        <v>15</v>
      </c>
      <c r="D85" s="62"/>
      <c r="E85" s="62"/>
      <c r="F85" s="62"/>
      <c r="G85" s="62"/>
      <c r="H85" s="62"/>
      <c r="I85" s="62"/>
      <c r="J85" s="62"/>
      <c r="K85" s="62"/>
      <c r="L85" s="305" t="str">
        <f>K6</f>
        <v>Kanalizace Staré Město - ul. Pode Břehy a U Chodníčku</v>
      </c>
      <c r="M85" s="306"/>
      <c r="N85" s="306"/>
      <c r="O85" s="306"/>
      <c r="P85" s="306"/>
      <c r="Q85" s="306"/>
      <c r="R85" s="306"/>
      <c r="S85" s="306"/>
      <c r="T85" s="306"/>
      <c r="U85" s="306"/>
      <c r="V85" s="306"/>
      <c r="W85" s="306"/>
      <c r="X85" s="306"/>
      <c r="Y85" s="306"/>
      <c r="Z85" s="306"/>
      <c r="AA85" s="306"/>
      <c r="AB85" s="306"/>
      <c r="AC85" s="306"/>
      <c r="AD85" s="306"/>
      <c r="AE85" s="306"/>
      <c r="AF85" s="306"/>
      <c r="AG85" s="306"/>
      <c r="AH85" s="306"/>
      <c r="AI85" s="306"/>
      <c r="AJ85" s="306"/>
      <c r="AK85" s="306"/>
      <c r="AL85" s="306"/>
      <c r="AM85" s="306"/>
      <c r="AN85" s="306"/>
      <c r="AO85" s="306"/>
      <c r="AP85" s="62"/>
      <c r="AQ85" s="62"/>
      <c r="AR85" s="63"/>
    </row>
    <row r="86" spans="1:91" s="1" customFormat="1" ht="6.95" customHeight="1" x14ac:dyDescent="0.2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1" customFormat="1" ht="12" customHeight="1" x14ac:dyDescent="0.2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Staré Město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307" t="str">
        <f>IF(AN8= "","",AN8)</f>
        <v>10. 2. 2020</v>
      </c>
      <c r="AN87" s="307"/>
      <c r="AO87" s="35"/>
      <c r="AP87" s="35"/>
      <c r="AQ87" s="35"/>
      <c r="AR87" s="38"/>
      <c r="BE87" s="33"/>
    </row>
    <row r="88" spans="1:91" s="1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1" customFormat="1" ht="15.2" customHeight="1" x14ac:dyDescent="0.2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Obec Staré Město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87" t="str">
        <f>IF(E17="","",E17)</f>
        <v>Miloš Kopecký</v>
      </c>
      <c r="AN89" s="288"/>
      <c r="AO89" s="288"/>
      <c r="AP89" s="288"/>
      <c r="AQ89" s="35"/>
      <c r="AR89" s="38"/>
      <c r="AS89" s="308" t="s">
        <v>58</v>
      </c>
      <c r="AT89" s="30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1" customFormat="1" ht="15.2" customHeight="1" x14ac:dyDescent="0.2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>JANKOSTAV s.r.o.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36</v>
      </c>
      <c r="AJ90" s="35"/>
      <c r="AK90" s="35"/>
      <c r="AL90" s="35"/>
      <c r="AM90" s="287" t="str">
        <f>IF(E20="","",E20)</f>
        <v>Miloš Kopecký</v>
      </c>
      <c r="AN90" s="288"/>
      <c r="AO90" s="288"/>
      <c r="AP90" s="288"/>
      <c r="AQ90" s="35"/>
      <c r="AR90" s="38"/>
      <c r="AS90" s="310"/>
      <c r="AT90" s="31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1" customFormat="1" ht="10.9" customHeight="1" x14ac:dyDescent="0.2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312"/>
      <c r="AT91" s="31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1" customFormat="1" ht="29.25" customHeight="1" x14ac:dyDescent="0.2">
      <c r="A92" s="33"/>
      <c r="B92" s="34"/>
      <c r="C92" s="293" t="s">
        <v>59</v>
      </c>
      <c r="D92" s="290"/>
      <c r="E92" s="290"/>
      <c r="F92" s="290"/>
      <c r="G92" s="290"/>
      <c r="H92" s="72"/>
      <c r="I92" s="289" t="s">
        <v>60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61</v>
      </c>
      <c r="AH92" s="290"/>
      <c r="AI92" s="290"/>
      <c r="AJ92" s="290"/>
      <c r="AK92" s="290"/>
      <c r="AL92" s="290"/>
      <c r="AM92" s="290"/>
      <c r="AN92" s="289" t="s">
        <v>62</v>
      </c>
      <c r="AO92" s="290"/>
      <c r="AP92" s="291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1" customFormat="1" ht="10.9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5" customFormat="1" ht="32.450000000000003" customHeight="1" x14ac:dyDescent="0.2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2">
        <f>ROUND(AG95+AG98+AG101+AG102,2)</f>
        <v>21412105.629999999</v>
      </c>
      <c r="AH94" s="282"/>
      <c r="AI94" s="282"/>
      <c r="AJ94" s="282"/>
      <c r="AK94" s="282"/>
      <c r="AL94" s="282"/>
      <c r="AM94" s="282"/>
      <c r="AN94" s="281">
        <f t="shared" ref="AN94:AN102" si="0">SUM(AG94,AT94)</f>
        <v>25908647.809999999</v>
      </c>
      <c r="AO94" s="281"/>
      <c r="AP94" s="281"/>
      <c r="AQ94" s="84" t="s">
        <v>1</v>
      </c>
      <c r="AR94" s="85"/>
      <c r="AS94" s="86">
        <f>ROUND(AS95+AS98+AS101+AS102,2)</f>
        <v>0</v>
      </c>
      <c r="AT94" s="87">
        <f t="shared" ref="AT94:AT102" si="1">ROUND(SUM(AV94:AW94),2)</f>
        <v>4496542.18</v>
      </c>
      <c r="AU94" s="88">
        <f>ROUND(AU95+AU98+AU101+AU102,5)</f>
        <v>0</v>
      </c>
      <c r="AV94" s="87">
        <f>ROUND(AZ94*L29,2)</f>
        <v>4496542.18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ROUND(AZ95+AZ98+AZ101+AZ102,2)</f>
        <v>21412105.629999999</v>
      </c>
      <c r="BA94" s="87">
        <f>ROUND(BA95+BA98+BA101+BA102,2)</f>
        <v>0</v>
      </c>
      <c r="BB94" s="87">
        <f>ROUND(BB95+BB98+BB101+BB102,2)</f>
        <v>0</v>
      </c>
      <c r="BC94" s="87">
        <f>ROUND(BC95+BC98+BC101+BC102,2)</f>
        <v>0</v>
      </c>
      <c r="BD94" s="89">
        <f>ROUND(BD95+BD98+BD101+BD102,2)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18</v>
      </c>
    </row>
    <row r="95" spans="1:91" s="6" customFormat="1" ht="16.5" customHeight="1" x14ac:dyDescent="0.2">
      <c r="B95" s="92"/>
      <c r="C95" s="93"/>
      <c r="D95" s="286" t="s">
        <v>82</v>
      </c>
      <c r="E95" s="286"/>
      <c r="F95" s="286"/>
      <c r="G95" s="286"/>
      <c r="H95" s="286"/>
      <c r="I95" s="94"/>
      <c r="J95" s="286" t="s">
        <v>83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5">
        <f>ROUND(SUM(AG96:AG97),2)</f>
        <v>9836601.1699999999</v>
      </c>
      <c r="AH95" s="284"/>
      <c r="AI95" s="284"/>
      <c r="AJ95" s="284"/>
      <c r="AK95" s="284"/>
      <c r="AL95" s="284"/>
      <c r="AM95" s="284"/>
      <c r="AN95" s="283">
        <f t="shared" si="0"/>
        <v>11902287.42</v>
      </c>
      <c r="AO95" s="284"/>
      <c r="AP95" s="284"/>
      <c r="AQ95" s="95" t="s">
        <v>84</v>
      </c>
      <c r="AR95" s="96"/>
      <c r="AS95" s="97">
        <f>ROUND(SUM(AS96:AS97),2)</f>
        <v>0</v>
      </c>
      <c r="AT95" s="98">
        <f t="shared" si="1"/>
        <v>2065686.25</v>
      </c>
      <c r="AU95" s="99">
        <f>ROUND(SUM(AU96:AU97),5)</f>
        <v>0</v>
      </c>
      <c r="AV95" s="98">
        <f>ROUND(AZ95*L29,2)</f>
        <v>2065686.25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ROUND(SUM(AZ96:AZ97),2)</f>
        <v>9836601.1699999999</v>
      </c>
      <c r="BA95" s="98">
        <f>ROUND(SUM(BA96:BA97),2)</f>
        <v>0</v>
      </c>
      <c r="BB95" s="98">
        <f>ROUND(SUM(BB96:BB97),2)</f>
        <v>0</v>
      </c>
      <c r="BC95" s="98">
        <f>ROUND(SUM(BC96:BC97),2)</f>
        <v>0</v>
      </c>
      <c r="BD95" s="100">
        <f>ROUND(SUM(BD96:BD97),2)</f>
        <v>0</v>
      </c>
      <c r="BS95" s="101" t="s">
        <v>77</v>
      </c>
      <c r="BT95" s="101" t="s">
        <v>85</v>
      </c>
      <c r="BU95" s="101" t="s">
        <v>79</v>
      </c>
      <c r="BV95" s="101" t="s">
        <v>80</v>
      </c>
      <c r="BW95" s="101" t="s">
        <v>86</v>
      </c>
      <c r="BX95" s="101" t="s">
        <v>5</v>
      </c>
      <c r="CL95" s="101" t="s">
        <v>18</v>
      </c>
      <c r="CM95" s="101" t="s">
        <v>87</v>
      </c>
    </row>
    <row r="96" spans="1:91" s="3" customFormat="1" ht="16.5" customHeight="1" x14ac:dyDescent="0.2">
      <c r="A96" s="102" t="s">
        <v>88</v>
      </c>
      <c r="B96" s="57"/>
      <c r="C96" s="103"/>
      <c r="D96" s="103"/>
      <c r="E96" s="316" t="s">
        <v>89</v>
      </c>
      <c r="F96" s="316"/>
      <c r="G96" s="316"/>
      <c r="H96" s="316"/>
      <c r="I96" s="316"/>
      <c r="J96" s="103"/>
      <c r="K96" s="316" t="s">
        <v>83</v>
      </c>
      <c r="L96" s="316"/>
      <c r="M96" s="316"/>
      <c r="N96" s="316"/>
      <c r="O96" s="316"/>
      <c r="P96" s="316"/>
      <c r="Q96" s="316"/>
      <c r="R96" s="316"/>
      <c r="S96" s="316"/>
      <c r="T96" s="316"/>
      <c r="U96" s="316"/>
      <c r="V96" s="316"/>
      <c r="W96" s="316"/>
      <c r="X96" s="316"/>
      <c r="Y96" s="316"/>
      <c r="Z96" s="316"/>
      <c r="AA96" s="316"/>
      <c r="AB96" s="316"/>
      <c r="AC96" s="316"/>
      <c r="AD96" s="316"/>
      <c r="AE96" s="316"/>
      <c r="AF96" s="316"/>
      <c r="AG96" s="314">
        <f>'SO 01.1 - Kanalizace - St...'!J32</f>
        <v>9836601.1699999999</v>
      </c>
      <c r="AH96" s="315"/>
      <c r="AI96" s="315"/>
      <c r="AJ96" s="315"/>
      <c r="AK96" s="315"/>
      <c r="AL96" s="315"/>
      <c r="AM96" s="315"/>
      <c r="AN96" s="314">
        <f t="shared" si="0"/>
        <v>11902287.42</v>
      </c>
      <c r="AO96" s="315"/>
      <c r="AP96" s="315"/>
      <c r="AQ96" s="104" t="s">
        <v>90</v>
      </c>
      <c r="AR96" s="59"/>
      <c r="AS96" s="105">
        <v>0</v>
      </c>
      <c r="AT96" s="106">
        <f t="shared" si="1"/>
        <v>2065686.25</v>
      </c>
      <c r="AU96" s="107">
        <f>'SO 01.1 - Kanalizace - St...'!P130</f>
        <v>0</v>
      </c>
      <c r="AV96" s="106">
        <f>'SO 01.1 - Kanalizace - St...'!J35</f>
        <v>2065686.25</v>
      </c>
      <c r="AW96" s="106">
        <f>'SO 01.1 - Kanalizace - St...'!J36</f>
        <v>0</v>
      </c>
      <c r="AX96" s="106">
        <f>'SO 01.1 - Kanalizace - St...'!J37</f>
        <v>0</v>
      </c>
      <c r="AY96" s="106">
        <f>'SO 01.1 - Kanalizace - St...'!J38</f>
        <v>0</v>
      </c>
      <c r="AZ96" s="106">
        <f>'SO 01.1 - Kanalizace - St...'!F35</f>
        <v>9836601.1699999999</v>
      </c>
      <c r="BA96" s="106">
        <f>'SO 01.1 - Kanalizace - St...'!F36</f>
        <v>0</v>
      </c>
      <c r="BB96" s="106">
        <f>'SO 01.1 - Kanalizace - St...'!F37</f>
        <v>0</v>
      </c>
      <c r="BC96" s="106">
        <f>'SO 01.1 - Kanalizace - St...'!F38</f>
        <v>0</v>
      </c>
      <c r="BD96" s="108">
        <f>'SO 01.1 - Kanalizace - St...'!F39</f>
        <v>0</v>
      </c>
      <c r="BT96" s="109" t="s">
        <v>87</v>
      </c>
      <c r="BV96" s="109" t="s">
        <v>80</v>
      </c>
      <c r="BW96" s="109" t="s">
        <v>91</v>
      </c>
      <c r="BX96" s="109" t="s">
        <v>86</v>
      </c>
      <c r="CL96" s="109" t="s">
        <v>18</v>
      </c>
    </row>
    <row r="97" spans="1:91" s="3" customFormat="1" ht="16.5" customHeight="1" x14ac:dyDescent="0.2">
      <c r="A97" s="102" t="s">
        <v>88</v>
      </c>
      <c r="B97" s="57"/>
      <c r="C97" s="103"/>
      <c r="D97" s="103"/>
      <c r="E97" s="316" t="s">
        <v>92</v>
      </c>
      <c r="F97" s="316"/>
      <c r="G97" s="316"/>
      <c r="H97" s="316"/>
      <c r="I97" s="316"/>
      <c r="J97" s="103"/>
      <c r="K97" s="316" t="s">
        <v>93</v>
      </c>
      <c r="L97" s="316"/>
      <c r="M97" s="316"/>
      <c r="N97" s="316"/>
      <c r="O97" s="316"/>
      <c r="P97" s="316"/>
      <c r="Q97" s="316"/>
      <c r="R97" s="316"/>
      <c r="S97" s="316"/>
      <c r="T97" s="316"/>
      <c r="U97" s="316"/>
      <c r="V97" s="316"/>
      <c r="W97" s="316"/>
      <c r="X97" s="316"/>
      <c r="Y97" s="316"/>
      <c r="Z97" s="316"/>
      <c r="AA97" s="316"/>
      <c r="AB97" s="316"/>
      <c r="AC97" s="316"/>
      <c r="AD97" s="316"/>
      <c r="AE97" s="316"/>
      <c r="AF97" s="316"/>
      <c r="AG97" s="314">
        <f>'SO 01.2 - Prelozeni vodov...'!J32</f>
        <v>0</v>
      </c>
      <c r="AH97" s="315"/>
      <c r="AI97" s="315"/>
      <c r="AJ97" s="315"/>
      <c r="AK97" s="315"/>
      <c r="AL97" s="315"/>
      <c r="AM97" s="315"/>
      <c r="AN97" s="314">
        <f t="shared" si="0"/>
        <v>0</v>
      </c>
      <c r="AO97" s="315"/>
      <c r="AP97" s="315"/>
      <c r="AQ97" s="104" t="s">
        <v>90</v>
      </c>
      <c r="AR97" s="59"/>
      <c r="AS97" s="105">
        <v>0</v>
      </c>
      <c r="AT97" s="106">
        <f t="shared" si="1"/>
        <v>0</v>
      </c>
      <c r="AU97" s="107">
        <f>'SO 01.2 - Prelozeni vodov...'!P126</f>
        <v>0</v>
      </c>
      <c r="AV97" s="106">
        <f>'SO 01.2 - Prelozeni vodov...'!J35</f>
        <v>0</v>
      </c>
      <c r="AW97" s="106">
        <f>'SO 01.2 - Prelozeni vodov...'!J36</f>
        <v>0</v>
      </c>
      <c r="AX97" s="106">
        <f>'SO 01.2 - Prelozeni vodov...'!J37</f>
        <v>0</v>
      </c>
      <c r="AY97" s="106">
        <f>'SO 01.2 - Prelozeni vodov...'!J38</f>
        <v>0</v>
      </c>
      <c r="AZ97" s="106">
        <f>'SO 01.2 - Prelozeni vodov...'!F35</f>
        <v>0</v>
      </c>
      <c r="BA97" s="106">
        <f>'SO 01.2 - Prelozeni vodov...'!F36</f>
        <v>0</v>
      </c>
      <c r="BB97" s="106">
        <f>'SO 01.2 - Prelozeni vodov...'!F37</f>
        <v>0</v>
      </c>
      <c r="BC97" s="106">
        <f>'SO 01.2 - Prelozeni vodov...'!F38</f>
        <v>0</v>
      </c>
      <c r="BD97" s="108">
        <f>'SO 01.2 - Prelozeni vodov...'!F39</f>
        <v>0</v>
      </c>
      <c r="BT97" s="109" t="s">
        <v>87</v>
      </c>
      <c r="BV97" s="109" t="s">
        <v>80</v>
      </c>
      <c r="BW97" s="109" t="s">
        <v>94</v>
      </c>
      <c r="BX97" s="109" t="s">
        <v>86</v>
      </c>
      <c r="CL97" s="109" t="s">
        <v>18</v>
      </c>
    </row>
    <row r="98" spans="1:91" s="6" customFormat="1" ht="16.5" customHeight="1" x14ac:dyDescent="0.2">
      <c r="B98" s="92"/>
      <c r="C98" s="93"/>
      <c r="D98" s="286" t="s">
        <v>95</v>
      </c>
      <c r="E98" s="286"/>
      <c r="F98" s="286"/>
      <c r="G98" s="286"/>
      <c r="H98" s="286"/>
      <c r="I98" s="94"/>
      <c r="J98" s="286" t="s">
        <v>96</v>
      </c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5">
        <f>ROUND(SUM(AG99:AG100),2)</f>
        <v>8075955.6299999999</v>
      </c>
      <c r="AH98" s="284"/>
      <c r="AI98" s="284"/>
      <c r="AJ98" s="284"/>
      <c r="AK98" s="284"/>
      <c r="AL98" s="284"/>
      <c r="AM98" s="284"/>
      <c r="AN98" s="283">
        <f t="shared" si="0"/>
        <v>9771906.3100000005</v>
      </c>
      <c r="AO98" s="284"/>
      <c r="AP98" s="284"/>
      <c r="AQ98" s="95" t="s">
        <v>84</v>
      </c>
      <c r="AR98" s="96"/>
      <c r="AS98" s="97">
        <f>ROUND(SUM(AS99:AS100),2)</f>
        <v>0</v>
      </c>
      <c r="AT98" s="98">
        <f t="shared" si="1"/>
        <v>1695950.68</v>
      </c>
      <c r="AU98" s="99">
        <f>ROUND(SUM(AU99:AU100),5)</f>
        <v>0</v>
      </c>
      <c r="AV98" s="98">
        <f>ROUND(AZ98*L29,2)</f>
        <v>1695950.68</v>
      </c>
      <c r="AW98" s="98">
        <f>ROUND(BA98*L30,2)</f>
        <v>0</v>
      </c>
      <c r="AX98" s="98">
        <f>ROUND(BB98*L29,2)</f>
        <v>0</v>
      </c>
      <c r="AY98" s="98">
        <f>ROUND(BC98*L30,2)</f>
        <v>0</v>
      </c>
      <c r="AZ98" s="98">
        <f>ROUND(SUM(AZ99:AZ100),2)</f>
        <v>8075955.6299999999</v>
      </c>
      <c r="BA98" s="98">
        <f>ROUND(SUM(BA99:BA100),2)</f>
        <v>0</v>
      </c>
      <c r="BB98" s="98">
        <f>ROUND(SUM(BB99:BB100),2)</f>
        <v>0</v>
      </c>
      <c r="BC98" s="98">
        <f>ROUND(SUM(BC99:BC100),2)</f>
        <v>0</v>
      </c>
      <c r="BD98" s="100">
        <f>ROUND(SUM(BD99:BD100),2)</f>
        <v>0</v>
      </c>
      <c r="BS98" s="101" t="s">
        <v>77</v>
      </c>
      <c r="BT98" s="101" t="s">
        <v>85</v>
      </c>
      <c r="BU98" s="101" t="s">
        <v>79</v>
      </c>
      <c r="BV98" s="101" t="s">
        <v>80</v>
      </c>
      <c r="BW98" s="101" t="s">
        <v>97</v>
      </c>
      <c r="BX98" s="101" t="s">
        <v>5</v>
      </c>
      <c r="CL98" s="101" t="s">
        <v>18</v>
      </c>
      <c r="CM98" s="101" t="s">
        <v>87</v>
      </c>
    </row>
    <row r="99" spans="1:91" s="3" customFormat="1" ht="16.5" customHeight="1" x14ac:dyDescent="0.2">
      <c r="A99" s="102" t="s">
        <v>88</v>
      </c>
      <c r="B99" s="57"/>
      <c r="C99" s="103"/>
      <c r="D99" s="103"/>
      <c r="E99" s="316" t="s">
        <v>98</v>
      </c>
      <c r="F99" s="316"/>
      <c r="G99" s="316"/>
      <c r="H99" s="316"/>
      <c r="I99" s="316"/>
      <c r="J99" s="103"/>
      <c r="K99" s="316" t="s">
        <v>96</v>
      </c>
      <c r="L99" s="316"/>
      <c r="M99" s="316"/>
      <c r="N99" s="316"/>
      <c r="O99" s="316"/>
      <c r="P99" s="316"/>
      <c r="Q99" s="316"/>
      <c r="R99" s="316"/>
      <c r="S99" s="316"/>
      <c r="T99" s="316"/>
      <c r="U99" s="316"/>
      <c r="V99" s="316"/>
      <c r="W99" s="316"/>
      <c r="X99" s="316"/>
      <c r="Y99" s="316"/>
      <c r="Z99" s="316"/>
      <c r="AA99" s="316"/>
      <c r="AB99" s="316"/>
      <c r="AC99" s="316"/>
      <c r="AD99" s="316"/>
      <c r="AE99" s="316"/>
      <c r="AF99" s="316"/>
      <c r="AG99" s="314">
        <f>'SO 02.1 - Kanalizace - St...'!J32</f>
        <v>8075955.6299999999</v>
      </c>
      <c r="AH99" s="315"/>
      <c r="AI99" s="315"/>
      <c r="AJ99" s="315"/>
      <c r="AK99" s="315"/>
      <c r="AL99" s="315"/>
      <c r="AM99" s="315"/>
      <c r="AN99" s="314">
        <f t="shared" si="0"/>
        <v>9771906.3100000005</v>
      </c>
      <c r="AO99" s="315"/>
      <c r="AP99" s="315"/>
      <c r="AQ99" s="104" t="s">
        <v>90</v>
      </c>
      <c r="AR99" s="59"/>
      <c r="AS99" s="105">
        <v>0</v>
      </c>
      <c r="AT99" s="106">
        <f t="shared" si="1"/>
        <v>1695950.68</v>
      </c>
      <c r="AU99" s="107">
        <f>'SO 02.1 - Kanalizace - St...'!P130</f>
        <v>0</v>
      </c>
      <c r="AV99" s="106">
        <f>'SO 02.1 - Kanalizace - St...'!J35</f>
        <v>1695950.68</v>
      </c>
      <c r="AW99" s="106">
        <f>'SO 02.1 - Kanalizace - St...'!J36</f>
        <v>0</v>
      </c>
      <c r="AX99" s="106">
        <f>'SO 02.1 - Kanalizace - St...'!J37</f>
        <v>0</v>
      </c>
      <c r="AY99" s="106">
        <f>'SO 02.1 - Kanalizace - St...'!J38</f>
        <v>0</v>
      </c>
      <c r="AZ99" s="106">
        <f>'SO 02.1 - Kanalizace - St...'!F35</f>
        <v>8075955.6299999999</v>
      </c>
      <c r="BA99" s="106">
        <f>'SO 02.1 - Kanalizace - St...'!F36</f>
        <v>0</v>
      </c>
      <c r="BB99" s="106">
        <f>'SO 02.1 - Kanalizace - St...'!F37</f>
        <v>0</v>
      </c>
      <c r="BC99" s="106">
        <f>'SO 02.1 - Kanalizace - St...'!F38</f>
        <v>0</v>
      </c>
      <c r="BD99" s="108">
        <f>'SO 02.1 - Kanalizace - St...'!F39</f>
        <v>0</v>
      </c>
      <c r="BT99" s="109" t="s">
        <v>87</v>
      </c>
      <c r="BV99" s="109" t="s">
        <v>80</v>
      </c>
      <c r="BW99" s="109" t="s">
        <v>99</v>
      </c>
      <c r="BX99" s="109" t="s">
        <v>97</v>
      </c>
      <c r="CL99" s="109" t="s">
        <v>18</v>
      </c>
    </row>
    <row r="100" spans="1:91" s="3" customFormat="1" ht="16.5" customHeight="1" x14ac:dyDescent="0.2">
      <c r="A100" s="102" t="s">
        <v>88</v>
      </c>
      <c r="B100" s="57"/>
      <c r="C100" s="103"/>
      <c r="D100" s="103"/>
      <c r="E100" s="316" t="s">
        <v>100</v>
      </c>
      <c r="F100" s="316"/>
      <c r="G100" s="316"/>
      <c r="H100" s="316"/>
      <c r="I100" s="316"/>
      <c r="J100" s="103"/>
      <c r="K100" s="316" t="s">
        <v>101</v>
      </c>
      <c r="L100" s="316"/>
      <c r="M100" s="316"/>
      <c r="N100" s="316"/>
      <c r="O100" s="316"/>
      <c r="P100" s="316"/>
      <c r="Q100" s="316"/>
      <c r="R100" s="316"/>
      <c r="S100" s="316"/>
      <c r="T100" s="316"/>
      <c r="U100" s="316"/>
      <c r="V100" s="316"/>
      <c r="W100" s="316"/>
      <c r="X100" s="316"/>
      <c r="Y100" s="316"/>
      <c r="Z100" s="316"/>
      <c r="AA100" s="316"/>
      <c r="AB100" s="316"/>
      <c r="AC100" s="316"/>
      <c r="AD100" s="316"/>
      <c r="AE100" s="316"/>
      <c r="AF100" s="316"/>
      <c r="AG100" s="314">
        <f>'SO 02.2 - Přeložení vodov...'!J32</f>
        <v>0</v>
      </c>
      <c r="AH100" s="315"/>
      <c r="AI100" s="315"/>
      <c r="AJ100" s="315"/>
      <c r="AK100" s="315"/>
      <c r="AL100" s="315"/>
      <c r="AM100" s="315"/>
      <c r="AN100" s="314">
        <f t="shared" si="0"/>
        <v>0</v>
      </c>
      <c r="AO100" s="315"/>
      <c r="AP100" s="315"/>
      <c r="AQ100" s="104" t="s">
        <v>90</v>
      </c>
      <c r="AR100" s="59"/>
      <c r="AS100" s="105">
        <v>0</v>
      </c>
      <c r="AT100" s="106">
        <f t="shared" si="1"/>
        <v>0</v>
      </c>
      <c r="AU100" s="107">
        <f>'SO 02.2 - Přeložení vodov...'!P126</f>
        <v>0</v>
      </c>
      <c r="AV100" s="106">
        <f>'SO 02.2 - Přeložení vodov...'!J35</f>
        <v>0</v>
      </c>
      <c r="AW100" s="106">
        <f>'SO 02.2 - Přeložení vodov...'!J36</f>
        <v>0</v>
      </c>
      <c r="AX100" s="106">
        <f>'SO 02.2 - Přeložení vodov...'!J37</f>
        <v>0</v>
      </c>
      <c r="AY100" s="106">
        <f>'SO 02.2 - Přeložení vodov...'!J38</f>
        <v>0</v>
      </c>
      <c r="AZ100" s="106">
        <f>'SO 02.2 - Přeložení vodov...'!F35</f>
        <v>0</v>
      </c>
      <c r="BA100" s="106">
        <f>'SO 02.2 - Přeložení vodov...'!F36</f>
        <v>0</v>
      </c>
      <c r="BB100" s="106">
        <f>'SO 02.2 - Přeložení vodov...'!F37</f>
        <v>0</v>
      </c>
      <c r="BC100" s="106">
        <f>'SO 02.2 - Přeložení vodov...'!F38</f>
        <v>0</v>
      </c>
      <c r="BD100" s="108">
        <f>'SO 02.2 - Přeložení vodov...'!F39</f>
        <v>0</v>
      </c>
      <c r="BT100" s="109" t="s">
        <v>87</v>
      </c>
      <c r="BV100" s="109" t="s">
        <v>80</v>
      </c>
      <c r="BW100" s="109" t="s">
        <v>102</v>
      </c>
      <c r="BX100" s="109" t="s">
        <v>97</v>
      </c>
      <c r="CL100" s="109" t="s">
        <v>18</v>
      </c>
    </row>
    <row r="101" spans="1:91" s="6" customFormat="1" ht="16.5" customHeight="1" x14ac:dyDescent="0.2">
      <c r="A101" s="102" t="s">
        <v>88</v>
      </c>
      <c r="B101" s="92"/>
      <c r="C101" s="93"/>
      <c r="D101" s="286" t="s">
        <v>103</v>
      </c>
      <c r="E101" s="286"/>
      <c r="F101" s="286"/>
      <c r="G101" s="286"/>
      <c r="H101" s="286"/>
      <c r="I101" s="94"/>
      <c r="J101" s="286" t="s">
        <v>104</v>
      </c>
      <c r="K101" s="286"/>
      <c r="L101" s="286"/>
      <c r="M101" s="286"/>
      <c r="N101" s="286"/>
      <c r="O101" s="286"/>
      <c r="P101" s="286"/>
      <c r="Q101" s="286"/>
      <c r="R101" s="286"/>
      <c r="S101" s="286"/>
      <c r="T101" s="286"/>
      <c r="U101" s="286"/>
      <c r="V101" s="286"/>
      <c r="W101" s="286"/>
      <c r="X101" s="286"/>
      <c r="Y101" s="286"/>
      <c r="Z101" s="286"/>
      <c r="AA101" s="286"/>
      <c r="AB101" s="286"/>
      <c r="AC101" s="286"/>
      <c r="AD101" s="286"/>
      <c r="AE101" s="286"/>
      <c r="AF101" s="286"/>
      <c r="AG101" s="283">
        <f>'SO 03 - Kanalizace - Stok...'!J30</f>
        <v>2948004.03</v>
      </c>
      <c r="AH101" s="284"/>
      <c r="AI101" s="284"/>
      <c r="AJ101" s="284"/>
      <c r="AK101" s="284"/>
      <c r="AL101" s="284"/>
      <c r="AM101" s="284"/>
      <c r="AN101" s="283">
        <f t="shared" si="0"/>
        <v>3567084.88</v>
      </c>
      <c r="AO101" s="284"/>
      <c r="AP101" s="284"/>
      <c r="AQ101" s="95" t="s">
        <v>84</v>
      </c>
      <c r="AR101" s="96"/>
      <c r="AS101" s="97">
        <v>0</v>
      </c>
      <c r="AT101" s="98">
        <f t="shared" si="1"/>
        <v>619080.85</v>
      </c>
      <c r="AU101" s="99">
        <f>'SO 03 - Kanalizace - Stok...'!P125</f>
        <v>0</v>
      </c>
      <c r="AV101" s="98">
        <f>'SO 03 - Kanalizace - Stok...'!J33</f>
        <v>619080.85</v>
      </c>
      <c r="AW101" s="98">
        <f>'SO 03 - Kanalizace - Stok...'!J34</f>
        <v>0</v>
      </c>
      <c r="AX101" s="98">
        <f>'SO 03 - Kanalizace - Stok...'!J35</f>
        <v>0</v>
      </c>
      <c r="AY101" s="98">
        <f>'SO 03 - Kanalizace - Stok...'!J36</f>
        <v>0</v>
      </c>
      <c r="AZ101" s="98">
        <f>'SO 03 - Kanalizace - Stok...'!F33</f>
        <v>2948004.03</v>
      </c>
      <c r="BA101" s="98">
        <f>'SO 03 - Kanalizace - Stok...'!F34</f>
        <v>0</v>
      </c>
      <c r="BB101" s="98">
        <f>'SO 03 - Kanalizace - Stok...'!F35</f>
        <v>0</v>
      </c>
      <c r="BC101" s="98">
        <f>'SO 03 - Kanalizace - Stok...'!F36</f>
        <v>0</v>
      </c>
      <c r="BD101" s="100">
        <f>'SO 03 - Kanalizace - Stok...'!F37</f>
        <v>0</v>
      </c>
      <c r="BT101" s="101" t="s">
        <v>85</v>
      </c>
      <c r="BV101" s="101" t="s">
        <v>80</v>
      </c>
      <c r="BW101" s="101" t="s">
        <v>105</v>
      </c>
      <c r="BX101" s="101" t="s">
        <v>5</v>
      </c>
      <c r="CL101" s="101" t="s">
        <v>18</v>
      </c>
      <c r="CM101" s="101" t="s">
        <v>87</v>
      </c>
    </row>
    <row r="102" spans="1:91" s="6" customFormat="1" ht="16.5" customHeight="1" x14ac:dyDescent="0.2">
      <c r="A102" s="102" t="s">
        <v>88</v>
      </c>
      <c r="B102" s="92"/>
      <c r="C102" s="93"/>
      <c r="D102" s="286" t="s">
        <v>106</v>
      </c>
      <c r="E102" s="286"/>
      <c r="F102" s="286"/>
      <c r="G102" s="286"/>
      <c r="H102" s="286"/>
      <c r="I102" s="94"/>
      <c r="J102" s="286" t="s">
        <v>107</v>
      </c>
      <c r="K102" s="286"/>
      <c r="L102" s="286"/>
      <c r="M102" s="286"/>
      <c r="N102" s="286"/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B102" s="286"/>
      <c r="AC102" s="286"/>
      <c r="AD102" s="286"/>
      <c r="AE102" s="286"/>
      <c r="AF102" s="286"/>
      <c r="AG102" s="283">
        <f>'VRN - Vedlejší a ostatní ...'!J30</f>
        <v>551544.80000000005</v>
      </c>
      <c r="AH102" s="284"/>
      <c r="AI102" s="284"/>
      <c r="AJ102" s="284"/>
      <c r="AK102" s="284"/>
      <c r="AL102" s="284"/>
      <c r="AM102" s="284"/>
      <c r="AN102" s="283">
        <f t="shared" si="0"/>
        <v>667369.21000000008</v>
      </c>
      <c r="AO102" s="284"/>
      <c r="AP102" s="284"/>
      <c r="AQ102" s="95" t="s">
        <v>84</v>
      </c>
      <c r="AR102" s="96"/>
      <c r="AS102" s="110">
        <v>0</v>
      </c>
      <c r="AT102" s="111">
        <f t="shared" si="1"/>
        <v>115824.41</v>
      </c>
      <c r="AU102" s="112">
        <f>'VRN - Vedlejší a ostatní ...'!P116</f>
        <v>0</v>
      </c>
      <c r="AV102" s="111">
        <f>'VRN - Vedlejší a ostatní ...'!J33</f>
        <v>115824.41</v>
      </c>
      <c r="AW102" s="111">
        <f>'VRN - Vedlejší a ostatní ...'!J34</f>
        <v>0</v>
      </c>
      <c r="AX102" s="111">
        <f>'VRN - Vedlejší a ostatní ...'!J35</f>
        <v>0</v>
      </c>
      <c r="AY102" s="111">
        <f>'VRN - Vedlejší a ostatní ...'!J36</f>
        <v>0</v>
      </c>
      <c r="AZ102" s="111">
        <f>'VRN - Vedlejší a ostatní ...'!F33</f>
        <v>551544.80000000005</v>
      </c>
      <c r="BA102" s="111">
        <f>'VRN - Vedlejší a ostatní ...'!F34</f>
        <v>0</v>
      </c>
      <c r="BB102" s="111">
        <f>'VRN - Vedlejší a ostatní ...'!F35</f>
        <v>0</v>
      </c>
      <c r="BC102" s="111">
        <f>'VRN - Vedlejší a ostatní ...'!F36</f>
        <v>0</v>
      </c>
      <c r="BD102" s="113">
        <f>'VRN - Vedlejší a ostatní ...'!F37</f>
        <v>0</v>
      </c>
      <c r="BT102" s="101" t="s">
        <v>85</v>
      </c>
      <c r="BV102" s="101" t="s">
        <v>80</v>
      </c>
      <c r="BW102" s="101" t="s">
        <v>108</v>
      </c>
      <c r="BX102" s="101" t="s">
        <v>5</v>
      </c>
      <c r="CL102" s="101" t="s">
        <v>18</v>
      </c>
      <c r="CM102" s="101" t="s">
        <v>87</v>
      </c>
    </row>
    <row r="103" spans="1:91" s="1" customFormat="1" ht="30" customHeight="1" x14ac:dyDescent="0.2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1" customFormat="1" ht="6.95" customHeight="1" x14ac:dyDescent="0.2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password="CC35" sheet="1" objects="1" scenarios="1" formatColumns="0" formatRows="0"/>
  <mergeCells count="70">
    <mergeCell ref="K96:AF96"/>
    <mergeCell ref="E96:I96"/>
    <mergeCell ref="AN96:AP96"/>
    <mergeCell ref="AG96:AM96"/>
    <mergeCell ref="E97:I97"/>
    <mergeCell ref="K97:AF97"/>
    <mergeCell ref="AN97:AP97"/>
    <mergeCell ref="AG97:AM97"/>
    <mergeCell ref="AG98:AM98"/>
    <mergeCell ref="J98:AF98"/>
    <mergeCell ref="AN98:AP98"/>
    <mergeCell ref="D98:H98"/>
    <mergeCell ref="AN99:AP99"/>
    <mergeCell ref="AG99:AM99"/>
    <mergeCell ref="K99:AF99"/>
    <mergeCell ref="E99:I99"/>
    <mergeCell ref="AG100:AM100"/>
    <mergeCell ref="E100:I100"/>
    <mergeCell ref="K100:AF100"/>
    <mergeCell ref="AN100:AP100"/>
    <mergeCell ref="D101:H101"/>
    <mergeCell ref="J101:AF101"/>
    <mergeCell ref="AG101:AM101"/>
    <mergeCell ref="AN101:AP101"/>
    <mergeCell ref="D102:H102"/>
    <mergeCell ref="AN102:AP102"/>
    <mergeCell ref="AG102:AM102"/>
    <mergeCell ref="J102:AF102"/>
    <mergeCell ref="BE5:BE34"/>
    <mergeCell ref="K5:AO5"/>
    <mergeCell ref="K6:AO6"/>
    <mergeCell ref="E14:AJ14"/>
    <mergeCell ref="E23:AN23"/>
    <mergeCell ref="AK26:AO26"/>
    <mergeCell ref="W28:AE28"/>
    <mergeCell ref="L28:P28"/>
    <mergeCell ref="L85:AO85"/>
    <mergeCell ref="AM87:AN87"/>
    <mergeCell ref="AM89:AP89"/>
    <mergeCell ref="AS89:AT91"/>
    <mergeCell ref="AN95:AP95"/>
    <mergeCell ref="AG95:AM95"/>
    <mergeCell ref="D95:H95"/>
    <mergeCell ref="J95:AF95"/>
    <mergeCell ref="AM90:AP90"/>
    <mergeCell ref="AN92:AP92"/>
    <mergeCell ref="AG92:AM92"/>
    <mergeCell ref="C92:G92"/>
    <mergeCell ref="I92:AF92"/>
    <mergeCell ref="W30:AE30"/>
    <mergeCell ref="AK30:AO30"/>
    <mergeCell ref="L30:P30"/>
    <mergeCell ref="AN94:AP94"/>
    <mergeCell ref="AG94:AM94"/>
    <mergeCell ref="AR2:BE2"/>
    <mergeCell ref="L33:P33"/>
    <mergeCell ref="AK33:AO33"/>
    <mergeCell ref="W33:AE33"/>
    <mergeCell ref="AK35:AO35"/>
    <mergeCell ref="X35:AB35"/>
    <mergeCell ref="AK31:AO31"/>
    <mergeCell ref="W31:AE31"/>
    <mergeCell ref="L31:P31"/>
    <mergeCell ref="L32:P32"/>
    <mergeCell ref="W32:AE32"/>
    <mergeCell ref="AK32:AO32"/>
    <mergeCell ref="AK28:AO28"/>
    <mergeCell ref="AK29:AO29"/>
    <mergeCell ref="L29:P29"/>
    <mergeCell ref="W29:AE29"/>
  </mergeCells>
  <hyperlinks>
    <hyperlink ref="A96" location="'SO 01.1 - Kanalizace - St...'!C2" display="/" xr:uid="{00000000-0004-0000-0000-000000000000}"/>
    <hyperlink ref="A97" location="'SO 01.2 - Prelozeni vodov...'!C2" display="/" xr:uid="{00000000-0004-0000-0000-000001000000}"/>
    <hyperlink ref="A99" location="'SO 02.1 - Kanalizace - St...'!C2" display="/" xr:uid="{00000000-0004-0000-0000-000002000000}"/>
    <hyperlink ref="A100" location="'SO 02.2 - Přeložení vodov...'!C2" display="/" xr:uid="{00000000-0004-0000-0000-000003000000}"/>
    <hyperlink ref="A101" location="'SO 03 - Kanalizace - Stok...'!C2" display="/" xr:uid="{00000000-0004-0000-0000-000004000000}"/>
    <hyperlink ref="A102" location="'VR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7"/>
  <sheetViews>
    <sheetView showGridLines="0" topLeftCell="A448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1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91</v>
      </c>
    </row>
    <row r="3" spans="1:46" ht="6.95" customHeight="1" x14ac:dyDescent="0.2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ht="24.95" customHeight="1" x14ac:dyDescent="0.2">
      <c r="B4" s="19"/>
      <c r="D4" s="118" t="s">
        <v>109</v>
      </c>
      <c r="L4" s="19"/>
      <c r="M4" s="119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120" t="s">
        <v>15</v>
      </c>
      <c r="L6" s="19"/>
    </row>
    <row r="7" spans="1:46" ht="16.5" customHeight="1" x14ac:dyDescent="0.2">
      <c r="B7" s="19"/>
      <c r="E7" s="320" t="str">
        <f>'Rekapitulace stavby'!K6</f>
        <v>Kanalizace Staré Město - ul. Pode Břehy a U Chodníčku</v>
      </c>
      <c r="F7" s="321"/>
      <c r="G7" s="321"/>
      <c r="H7" s="321"/>
      <c r="L7" s="19"/>
    </row>
    <row r="8" spans="1:46" ht="12" customHeight="1" x14ac:dyDescent="0.2">
      <c r="B8" s="19"/>
      <c r="D8" s="120" t="s">
        <v>110</v>
      </c>
      <c r="L8" s="19"/>
    </row>
    <row r="9" spans="1:46" s="1" customFormat="1" ht="16.5" customHeight="1" x14ac:dyDescent="0.2">
      <c r="A9" s="33"/>
      <c r="B9" s="38"/>
      <c r="C9" s="33"/>
      <c r="D9" s="33"/>
      <c r="E9" s="320" t="s">
        <v>111</v>
      </c>
      <c r="F9" s="322"/>
      <c r="G9" s="322"/>
      <c r="H9" s="322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1" customFormat="1" ht="12" customHeight="1" x14ac:dyDescent="0.2">
      <c r="A10" s="33"/>
      <c r="B10" s="38"/>
      <c r="C10" s="33"/>
      <c r="D10" s="120" t="s">
        <v>112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1" customFormat="1" ht="16.5" customHeight="1" x14ac:dyDescent="0.2">
      <c r="A11" s="33"/>
      <c r="B11" s="38"/>
      <c r="C11" s="33"/>
      <c r="D11" s="33"/>
      <c r="E11" s="323" t="s">
        <v>113</v>
      </c>
      <c r="F11" s="322"/>
      <c r="G11" s="322"/>
      <c r="H11" s="322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1" customFormat="1" x14ac:dyDescent="0.2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1" customFormat="1" ht="12" customHeight="1" x14ac:dyDescent="0.2">
      <c r="A13" s="33"/>
      <c r="B13" s="38"/>
      <c r="C13" s="33"/>
      <c r="D13" s="120" t="s">
        <v>17</v>
      </c>
      <c r="E13" s="33"/>
      <c r="F13" s="109" t="s">
        <v>18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1" customFormat="1" ht="12" customHeight="1" x14ac:dyDescent="0.2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stavby'!AN8</f>
        <v>10. 2. 2020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1" customFormat="1" ht="10.9" customHeight="1" x14ac:dyDescent="0.2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1" customFormat="1" ht="12" customHeight="1" x14ac:dyDescent="0.2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1" customFormat="1" ht="18" customHeight="1" x14ac:dyDescent="0.2">
      <c r="A17" s="33"/>
      <c r="B17" s="38"/>
      <c r="C17" s="33"/>
      <c r="D17" s="33"/>
      <c r="E17" s="109" t="s">
        <v>27</v>
      </c>
      <c r="F17" s="33"/>
      <c r="G17" s="33"/>
      <c r="H17" s="33"/>
      <c r="I17" s="122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1" customFormat="1" ht="6.95" customHeight="1" x14ac:dyDescent="0.2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1" customFormat="1" ht="12" customHeight="1" x14ac:dyDescent="0.2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stavby'!AN13</f>
        <v>25855581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1" customFormat="1" ht="18" customHeight="1" x14ac:dyDescent="0.2">
      <c r="A20" s="33"/>
      <c r="B20" s="38"/>
      <c r="C20" s="33"/>
      <c r="D20" s="33"/>
      <c r="E20" s="324" t="str">
        <f>'Rekapitulace stavby'!E14</f>
        <v>JANKOSTAV s.r.o.</v>
      </c>
      <c r="F20" s="325"/>
      <c r="G20" s="325"/>
      <c r="H20" s="325"/>
      <c r="I20" s="122" t="s">
        <v>28</v>
      </c>
      <c r="J20" s="29" t="str">
        <f>'Rekapitulace stavby'!AN14</f>
        <v>CZ25855581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1" customFormat="1" ht="6.95" customHeight="1" x14ac:dyDescent="0.2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1" customFormat="1" ht="12" customHeight="1" x14ac:dyDescent="0.2">
      <c r="A22" s="33"/>
      <c r="B22" s="38"/>
      <c r="C22" s="33"/>
      <c r="D22" s="120" t="s">
        <v>31</v>
      </c>
      <c r="E22" s="33"/>
      <c r="F22" s="33"/>
      <c r="G22" s="33"/>
      <c r="H22" s="33"/>
      <c r="I22" s="122" t="s">
        <v>25</v>
      </c>
      <c r="J22" s="109" t="s">
        <v>32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1" customFormat="1" ht="18" customHeight="1" x14ac:dyDescent="0.2">
      <c r="A23" s="33"/>
      <c r="B23" s="38"/>
      <c r="C23" s="33"/>
      <c r="D23" s="33"/>
      <c r="E23" s="109" t="s">
        <v>33</v>
      </c>
      <c r="F23" s="33"/>
      <c r="G23" s="33"/>
      <c r="H23" s="33"/>
      <c r="I23" s="122" t="s">
        <v>28</v>
      </c>
      <c r="J23" s="109" t="s">
        <v>34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1" customFormat="1" ht="6.95" customHeight="1" x14ac:dyDescent="0.2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1" customFormat="1" ht="12" customHeight="1" x14ac:dyDescent="0.2">
      <c r="A25" s="33"/>
      <c r="B25" s="38"/>
      <c r="C25" s="33"/>
      <c r="D25" s="120" t="s">
        <v>36</v>
      </c>
      <c r="E25" s="33"/>
      <c r="F25" s="33"/>
      <c r="G25" s="33"/>
      <c r="H25" s="33"/>
      <c r="I25" s="122" t="s">
        <v>25</v>
      </c>
      <c r="J25" s="109" t="s">
        <v>32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1" customFormat="1" ht="18" customHeight="1" x14ac:dyDescent="0.2">
      <c r="A26" s="33"/>
      <c r="B26" s="38"/>
      <c r="C26" s="33"/>
      <c r="D26" s="33"/>
      <c r="E26" s="109" t="s">
        <v>33</v>
      </c>
      <c r="F26" s="33"/>
      <c r="G26" s="33"/>
      <c r="H26" s="33"/>
      <c r="I26" s="122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1" customFormat="1" ht="6.95" customHeight="1" x14ac:dyDescent="0.2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1" customFormat="1" ht="12" customHeight="1" x14ac:dyDescent="0.2">
      <c r="A28" s="33"/>
      <c r="B28" s="38"/>
      <c r="C28" s="33"/>
      <c r="D28" s="120" t="s">
        <v>37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7" customFormat="1" ht="16.5" customHeight="1" x14ac:dyDescent="0.2">
      <c r="A29" s="124"/>
      <c r="B29" s="125"/>
      <c r="C29" s="124"/>
      <c r="D29" s="124"/>
      <c r="E29" s="326" t="s">
        <v>1</v>
      </c>
      <c r="F29" s="326"/>
      <c r="G29" s="326"/>
      <c r="H29" s="326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1" customFormat="1" ht="6.95" customHeight="1" x14ac:dyDescent="0.2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1" customFormat="1" ht="6.95" customHeight="1" x14ac:dyDescent="0.2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1" customFormat="1" ht="25.35" customHeight="1" x14ac:dyDescent="0.2">
      <c r="A32" s="33"/>
      <c r="B32" s="38"/>
      <c r="C32" s="33"/>
      <c r="D32" s="130" t="s">
        <v>38</v>
      </c>
      <c r="E32" s="33"/>
      <c r="F32" s="33"/>
      <c r="G32" s="33"/>
      <c r="H32" s="33"/>
      <c r="I32" s="121"/>
      <c r="J32" s="131">
        <f>ROUND(J130, 2)</f>
        <v>9836601.1699999999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1" customFormat="1" ht="6.95" customHeight="1" x14ac:dyDescent="0.2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1" customFormat="1" ht="14.45" customHeight="1" x14ac:dyDescent="0.2">
      <c r="A34" s="33"/>
      <c r="B34" s="38"/>
      <c r="C34" s="33"/>
      <c r="D34" s="33"/>
      <c r="E34" s="33"/>
      <c r="F34" s="132" t="s">
        <v>40</v>
      </c>
      <c r="G34" s="33"/>
      <c r="H34" s="33"/>
      <c r="I34" s="133" t="s">
        <v>39</v>
      </c>
      <c r="J34" s="132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1" customFormat="1" ht="14.45" customHeight="1" x14ac:dyDescent="0.2">
      <c r="A35" s="33"/>
      <c r="B35" s="38"/>
      <c r="C35" s="33"/>
      <c r="D35" s="134" t="s">
        <v>42</v>
      </c>
      <c r="E35" s="120" t="s">
        <v>43</v>
      </c>
      <c r="F35" s="135">
        <f>ROUND((SUM(BE130:BE456)),  2)</f>
        <v>9836601.1699999999</v>
      </c>
      <c r="G35" s="33"/>
      <c r="H35" s="33"/>
      <c r="I35" s="136">
        <v>0.21</v>
      </c>
      <c r="J35" s="135">
        <f>ROUND(((SUM(BE130:BE456))*I35),  2)</f>
        <v>2065686.25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1" customFormat="1" ht="14.45" customHeight="1" x14ac:dyDescent="0.2">
      <c r="A36" s="33"/>
      <c r="B36" s="38"/>
      <c r="C36" s="33"/>
      <c r="D36" s="33"/>
      <c r="E36" s="120" t="s">
        <v>44</v>
      </c>
      <c r="F36" s="135">
        <f>ROUND((SUM(BF130:BF456)),  2)</f>
        <v>0</v>
      </c>
      <c r="G36" s="33"/>
      <c r="H36" s="33"/>
      <c r="I36" s="136">
        <v>0.15</v>
      </c>
      <c r="J36" s="135">
        <f>ROUND(((SUM(BF130:BF456))*I36),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1" customFormat="1" ht="14.45" hidden="1" customHeight="1" x14ac:dyDescent="0.2">
      <c r="A37" s="33"/>
      <c r="B37" s="38"/>
      <c r="C37" s="33"/>
      <c r="D37" s="33"/>
      <c r="E37" s="120" t="s">
        <v>45</v>
      </c>
      <c r="F37" s="135">
        <f>ROUND((SUM(BG130:BG456)),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1" customFormat="1" ht="14.45" hidden="1" customHeight="1" x14ac:dyDescent="0.2">
      <c r="A38" s="33"/>
      <c r="B38" s="38"/>
      <c r="C38" s="33"/>
      <c r="D38" s="33"/>
      <c r="E38" s="120" t="s">
        <v>46</v>
      </c>
      <c r="F38" s="135">
        <f>ROUND((SUM(BH130:BH456)),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 x14ac:dyDescent="0.2">
      <c r="A39" s="33"/>
      <c r="B39" s="38"/>
      <c r="C39" s="33"/>
      <c r="D39" s="33"/>
      <c r="E39" s="120" t="s">
        <v>47</v>
      </c>
      <c r="F39" s="135">
        <f>ROUND((SUM(BI130:BI456)),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" customFormat="1" ht="6.95" customHeight="1" x14ac:dyDescent="0.2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25.35" customHeight="1" x14ac:dyDescent="0.2">
      <c r="A41" s="33"/>
      <c r="B41" s="38"/>
      <c r="C41" s="137"/>
      <c r="D41" s="138" t="s">
        <v>48</v>
      </c>
      <c r="E41" s="139"/>
      <c r="F41" s="139"/>
      <c r="G41" s="140" t="s">
        <v>49</v>
      </c>
      <c r="H41" s="141" t="s">
        <v>50</v>
      </c>
      <c r="I41" s="142"/>
      <c r="J41" s="143">
        <f>SUM(J32:J39)</f>
        <v>11902287.42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1" customFormat="1" ht="14.45" customHeight="1" x14ac:dyDescent="0.2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1" customFormat="1" ht="14.45" customHeight="1" x14ac:dyDescent="0.2">
      <c r="B50" s="50"/>
      <c r="D50" s="145" t="s">
        <v>51</v>
      </c>
      <c r="E50" s="146"/>
      <c r="F50" s="146"/>
      <c r="G50" s="145" t="s">
        <v>52</v>
      </c>
      <c r="H50" s="146"/>
      <c r="I50" s="147"/>
      <c r="J50" s="146"/>
      <c r="K50" s="146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1" customFormat="1" ht="12.75" x14ac:dyDescent="0.2">
      <c r="A61" s="33"/>
      <c r="B61" s="38"/>
      <c r="C61" s="33"/>
      <c r="D61" s="148" t="s">
        <v>53</v>
      </c>
      <c r="E61" s="149"/>
      <c r="F61" s="150" t="s">
        <v>54</v>
      </c>
      <c r="G61" s="148" t="s">
        <v>53</v>
      </c>
      <c r="H61" s="149"/>
      <c r="I61" s="151"/>
      <c r="J61" s="152" t="s">
        <v>54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1" customFormat="1" ht="12.75" x14ac:dyDescent="0.2">
      <c r="A65" s="33"/>
      <c r="B65" s="38"/>
      <c r="C65" s="33"/>
      <c r="D65" s="145" t="s">
        <v>55</v>
      </c>
      <c r="E65" s="153"/>
      <c r="F65" s="153"/>
      <c r="G65" s="145" t="s">
        <v>56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1" customFormat="1" ht="12.75" x14ac:dyDescent="0.2">
      <c r="A76" s="33"/>
      <c r="B76" s="38"/>
      <c r="C76" s="33"/>
      <c r="D76" s="148" t="s">
        <v>53</v>
      </c>
      <c r="E76" s="149"/>
      <c r="F76" s="150" t="s">
        <v>54</v>
      </c>
      <c r="G76" s="148" t="s">
        <v>53</v>
      </c>
      <c r="H76" s="149"/>
      <c r="I76" s="151"/>
      <c r="J76" s="152" t="s">
        <v>54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4.45" customHeight="1" x14ac:dyDescent="0.2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1" customFormat="1" ht="6.95" customHeight="1" x14ac:dyDescent="0.2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1" customFormat="1" ht="24.95" customHeight="1" x14ac:dyDescent="0.2">
      <c r="A82" s="33"/>
      <c r="B82" s="34"/>
      <c r="C82" s="22" t="s">
        <v>114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1" customFormat="1" ht="12" customHeight="1" x14ac:dyDescent="0.2">
      <c r="A84" s="33"/>
      <c r="B84" s="34"/>
      <c r="C84" s="28" t="s">
        <v>15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1" customFormat="1" ht="16.5" customHeight="1" x14ac:dyDescent="0.2">
      <c r="A85" s="33"/>
      <c r="B85" s="34"/>
      <c r="C85" s="35"/>
      <c r="D85" s="35"/>
      <c r="E85" s="318" t="str">
        <f>E7</f>
        <v>Kanalizace Staré Město - ul. Pode Břehy a U Chodníčku</v>
      </c>
      <c r="F85" s="319"/>
      <c r="G85" s="319"/>
      <c r="H85" s="319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ht="12" customHeight="1" x14ac:dyDescent="0.2">
      <c r="B86" s="20"/>
      <c r="C86" s="28" t="s">
        <v>110</v>
      </c>
      <c r="D86" s="21"/>
      <c r="E86" s="21"/>
      <c r="F86" s="21"/>
      <c r="G86" s="21"/>
      <c r="H86" s="21"/>
      <c r="J86" s="21"/>
      <c r="K86" s="21"/>
      <c r="L86" s="19"/>
    </row>
    <row r="87" spans="1:31" s="1" customFormat="1" ht="16.5" customHeight="1" x14ac:dyDescent="0.2">
      <c r="A87" s="33"/>
      <c r="B87" s="34"/>
      <c r="C87" s="35"/>
      <c r="D87" s="35"/>
      <c r="E87" s="318" t="s">
        <v>111</v>
      </c>
      <c r="F87" s="317"/>
      <c r="G87" s="317"/>
      <c r="H87" s="317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1" customFormat="1" ht="12" customHeight="1" x14ac:dyDescent="0.2">
      <c r="A88" s="33"/>
      <c r="B88" s="34"/>
      <c r="C88" s="28" t="s">
        <v>112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1" customFormat="1" ht="16.5" customHeight="1" x14ac:dyDescent="0.2">
      <c r="A89" s="33"/>
      <c r="B89" s="34"/>
      <c r="C89" s="35"/>
      <c r="D89" s="35"/>
      <c r="E89" s="305" t="str">
        <f>E11</f>
        <v>SO 01.1 - Kanalizace - Stoky A, A1, A2</v>
      </c>
      <c r="F89" s="317"/>
      <c r="G89" s="317"/>
      <c r="H89" s="317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1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1" customFormat="1" ht="12" customHeight="1" x14ac:dyDescent="0.2">
      <c r="A91" s="33"/>
      <c r="B91" s="34"/>
      <c r="C91" s="28" t="s">
        <v>20</v>
      </c>
      <c r="D91" s="35"/>
      <c r="E91" s="35"/>
      <c r="F91" s="26" t="str">
        <f>F14</f>
        <v>Staré Město</v>
      </c>
      <c r="G91" s="35"/>
      <c r="H91" s="35"/>
      <c r="I91" s="122" t="s">
        <v>22</v>
      </c>
      <c r="J91" s="65" t="str">
        <f>IF(J14="","",J14)</f>
        <v>10. 2. 2020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1" customFormat="1" ht="6.95" customHeight="1" x14ac:dyDescent="0.2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1" customFormat="1" ht="15.2" customHeight="1" x14ac:dyDescent="0.2">
      <c r="A93" s="33"/>
      <c r="B93" s="34"/>
      <c r="C93" s="28" t="s">
        <v>24</v>
      </c>
      <c r="D93" s="35"/>
      <c r="E93" s="35"/>
      <c r="F93" s="26" t="str">
        <f>E17</f>
        <v>Obec Staré Město</v>
      </c>
      <c r="G93" s="35"/>
      <c r="H93" s="35"/>
      <c r="I93" s="122" t="s">
        <v>31</v>
      </c>
      <c r="J93" s="31" t="str">
        <f>E23</f>
        <v>Miloš Kopecký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1" customFormat="1" ht="15.2" customHeight="1" x14ac:dyDescent="0.2">
      <c r="A94" s="33"/>
      <c r="B94" s="34"/>
      <c r="C94" s="28" t="s">
        <v>30</v>
      </c>
      <c r="D94" s="35"/>
      <c r="E94" s="35"/>
      <c r="F94" s="26" t="str">
        <f>IF(E20="","",E20)</f>
        <v>JANKOSTAV s.r.o.</v>
      </c>
      <c r="G94" s="35"/>
      <c r="H94" s="35"/>
      <c r="I94" s="122" t="s">
        <v>36</v>
      </c>
      <c r="J94" s="31" t="str">
        <f>E26</f>
        <v>Miloš Kopecký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1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1" customFormat="1" ht="29.25" customHeight="1" x14ac:dyDescent="0.2">
      <c r="A96" s="33"/>
      <c r="B96" s="34"/>
      <c r="C96" s="161" t="s">
        <v>115</v>
      </c>
      <c r="D96" s="162"/>
      <c r="E96" s="162"/>
      <c r="F96" s="162"/>
      <c r="G96" s="162"/>
      <c r="H96" s="162"/>
      <c r="I96" s="163"/>
      <c r="J96" s="164" t="s">
        <v>116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1" customFormat="1" ht="10.35" customHeight="1" x14ac:dyDescent="0.2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1" customFormat="1" ht="22.9" customHeight="1" x14ac:dyDescent="0.2">
      <c r="A98" s="33"/>
      <c r="B98" s="34"/>
      <c r="C98" s="165" t="s">
        <v>117</v>
      </c>
      <c r="D98" s="35"/>
      <c r="E98" s="35"/>
      <c r="F98" s="35"/>
      <c r="G98" s="35"/>
      <c r="H98" s="35"/>
      <c r="I98" s="121"/>
      <c r="J98" s="83">
        <f>J130</f>
        <v>9836601.1699999999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118</v>
      </c>
    </row>
    <row r="99" spans="1:47" s="8" customFormat="1" ht="24.95" customHeight="1" x14ac:dyDescent="0.2">
      <c r="B99" s="166"/>
      <c r="C99" s="167"/>
      <c r="D99" s="168" t="s">
        <v>119</v>
      </c>
      <c r="E99" s="169"/>
      <c r="F99" s="169"/>
      <c r="G99" s="169"/>
      <c r="H99" s="169"/>
      <c r="I99" s="170"/>
      <c r="J99" s="171">
        <f>J131</f>
        <v>9836601.1699999999</v>
      </c>
      <c r="K99" s="167"/>
      <c r="L99" s="172"/>
    </row>
    <row r="100" spans="1:47" s="9" customFormat="1" ht="19.899999999999999" customHeight="1" x14ac:dyDescent="0.2">
      <c r="B100" s="173"/>
      <c r="C100" s="103"/>
      <c r="D100" s="174" t="s">
        <v>120</v>
      </c>
      <c r="E100" s="175"/>
      <c r="F100" s="175"/>
      <c r="G100" s="175"/>
      <c r="H100" s="175"/>
      <c r="I100" s="176"/>
      <c r="J100" s="177">
        <f>J132</f>
        <v>4753529</v>
      </c>
      <c r="K100" s="103"/>
      <c r="L100" s="178"/>
    </row>
    <row r="101" spans="1:47" s="9" customFormat="1" ht="19.899999999999999" customHeight="1" x14ac:dyDescent="0.2">
      <c r="B101" s="173"/>
      <c r="C101" s="103"/>
      <c r="D101" s="174" t="s">
        <v>121</v>
      </c>
      <c r="E101" s="175"/>
      <c r="F101" s="175"/>
      <c r="G101" s="175"/>
      <c r="H101" s="175"/>
      <c r="I101" s="176"/>
      <c r="J101" s="177">
        <f>J264</f>
        <v>27300</v>
      </c>
      <c r="K101" s="103"/>
      <c r="L101" s="178"/>
    </row>
    <row r="102" spans="1:47" s="9" customFormat="1" ht="19.899999999999999" customHeight="1" x14ac:dyDescent="0.2">
      <c r="B102" s="173"/>
      <c r="C102" s="103"/>
      <c r="D102" s="174" t="s">
        <v>122</v>
      </c>
      <c r="E102" s="175"/>
      <c r="F102" s="175"/>
      <c r="G102" s="175"/>
      <c r="H102" s="175"/>
      <c r="I102" s="176"/>
      <c r="J102" s="177">
        <f>J267</f>
        <v>27305.599999999999</v>
      </c>
      <c r="K102" s="103"/>
      <c r="L102" s="178"/>
    </row>
    <row r="103" spans="1:47" s="9" customFormat="1" ht="19.899999999999999" customHeight="1" x14ac:dyDescent="0.2">
      <c r="B103" s="173"/>
      <c r="C103" s="103"/>
      <c r="D103" s="174" t="s">
        <v>123</v>
      </c>
      <c r="E103" s="175"/>
      <c r="F103" s="175"/>
      <c r="G103" s="175"/>
      <c r="H103" s="175"/>
      <c r="I103" s="176"/>
      <c r="J103" s="177">
        <f>J272</f>
        <v>101916.36</v>
      </c>
      <c r="K103" s="103"/>
      <c r="L103" s="178"/>
    </row>
    <row r="104" spans="1:47" s="9" customFormat="1" ht="19.899999999999999" customHeight="1" x14ac:dyDescent="0.2">
      <c r="B104" s="173"/>
      <c r="C104" s="103"/>
      <c r="D104" s="174" t="s">
        <v>124</v>
      </c>
      <c r="E104" s="175"/>
      <c r="F104" s="175"/>
      <c r="G104" s="175"/>
      <c r="H104" s="175"/>
      <c r="I104" s="176"/>
      <c r="J104" s="177">
        <f>J278</f>
        <v>1757388.72</v>
      </c>
      <c r="K104" s="103"/>
      <c r="L104" s="178"/>
    </row>
    <row r="105" spans="1:47" s="9" customFormat="1" ht="19.899999999999999" customHeight="1" x14ac:dyDescent="0.2">
      <c r="B105" s="173"/>
      <c r="C105" s="103"/>
      <c r="D105" s="174" t="s">
        <v>125</v>
      </c>
      <c r="E105" s="175"/>
      <c r="F105" s="175"/>
      <c r="G105" s="175"/>
      <c r="H105" s="175"/>
      <c r="I105" s="176"/>
      <c r="J105" s="177">
        <f>J305</f>
        <v>1921402.8399999999</v>
      </c>
      <c r="K105" s="103"/>
      <c r="L105" s="178"/>
    </row>
    <row r="106" spans="1:47" s="9" customFormat="1" ht="19.899999999999999" customHeight="1" x14ac:dyDescent="0.2">
      <c r="B106" s="173"/>
      <c r="C106" s="103"/>
      <c r="D106" s="174" t="s">
        <v>126</v>
      </c>
      <c r="E106" s="175"/>
      <c r="F106" s="175"/>
      <c r="G106" s="175"/>
      <c r="H106" s="175"/>
      <c r="I106" s="176"/>
      <c r="J106" s="177">
        <f>J444</f>
        <v>82719</v>
      </c>
      <c r="K106" s="103"/>
      <c r="L106" s="178"/>
    </row>
    <row r="107" spans="1:47" s="9" customFormat="1" ht="19.899999999999999" customHeight="1" x14ac:dyDescent="0.2">
      <c r="B107" s="173"/>
      <c r="C107" s="103"/>
      <c r="D107" s="174" t="s">
        <v>127</v>
      </c>
      <c r="E107" s="175"/>
      <c r="F107" s="175"/>
      <c r="G107" s="175"/>
      <c r="H107" s="175"/>
      <c r="I107" s="176"/>
      <c r="J107" s="177">
        <f>J447</f>
        <v>1165039.6499999999</v>
      </c>
      <c r="K107" s="103"/>
      <c r="L107" s="178"/>
    </row>
    <row r="108" spans="1:47" s="9" customFormat="1" ht="14.85" customHeight="1" x14ac:dyDescent="0.2">
      <c r="B108" s="173"/>
      <c r="C108" s="103"/>
      <c r="D108" s="174" t="s">
        <v>128</v>
      </c>
      <c r="E108" s="175"/>
      <c r="F108" s="175"/>
      <c r="G108" s="175"/>
      <c r="H108" s="175"/>
      <c r="I108" s="176"/>
      <c r="J108" s="177">
        <f>J455</f>
        <v>781600</v>
      </c>
      <c r="K108" s="103"/>
      <c r="L108" s="178"/>
    </row>
    <row r="109" spans="1:47" s="1" customFormat="1" ht="21.7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6.95" customHeight="1" x14ac:dyDescent="0.2">
      <c r="A110" s="33"/>
      <c r="B110" s="53"/>
      <c r="C110" s="54"/>
      <c r="D110" s="54"/>
      <c r="E110" s="54"/>
      <c r="F110" s="54"/>
      <c r="G110" s="54"/>
      <c r="H110" s="54"/>
      <c r="I110" s="157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1" customFormat="1" ht="6.95" customHeight="1" x14ac:dyDescent="0.2">
      <c r="A114" s="33"/>
      <c r="B114" s="55"/>
      <c r="C114" s="56"/>
      <c r="D114" s="56"/>
      <c r="E114" s="56"/>
      <c r="F114" s="56"/>
      <c r="G114" s="56"/>
      <c r="H114" s="56"/>
      <c r="I114" s="160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1" customFormat="1" ht="24.95" customHeight="1" x14ac:dyDescent="0.2">
      <c r="A115" s="33"/>
      <c r="B115" s="34"/>
      <c r="C115" s="22" t="s">
        <v>129</v>
      </c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1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1" customFormat="1" ht="12" customHeight="1" x14ac:dyDescent="0.2">
      <c r="A117" s="33"/>
      <c r="B117" s="34"/>
      <c r="C117" s="28" t="s">
        <v>15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6.5" customHeight="1" x14ac:dyDescent="0.2">
      <c r="A118" s="33"/>
      <c r="B118" s="34"/>
      <c r="C118" s="35"/>
      <c r="D118" s="35"/>
      <c r="E118" s="318" t="str">
        <f>E7</f>
        <v>Kanalizace Staré Město - ul. Pode Břehy a U Chodníčku</v>
      </c>
      <c r="F118" s="319"/>
      <c r="G118" s="319"/>
      <c r="H118" s="319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ht="12" customHeight="1" x14ac:dyDescent="0.2">
      <c r="B119" s="20"/>
      <c r="C119" s="28" t="s">
        <v>110</v>
      </c>
      <c r="D119" s="21"/>
      <c r="E119" s="21"/>
      <c r="F119" s="21"/>
      <c r="G119" s="21"/>
      <c r="H119" s="21"/>
      <c r="J119" s="21"/>
      <c r="K119" s="21"/>
      <c r="L119" s="19"/>
    </row>
    <row r="120" spans="1:31" s="1" customFormat="1" ht="16.5" customHeight="1" x14ac:dyDescent="0.2">
      <c r="A120" s="33"/>
      <c r="B120" s="34"/>
      <c r="C120" s="35"/>
      <c r="D120" s="35"/>
      <c r="E120" s="318" t="s">
        <v>111</v>
      </c>
      <c r="F120" s="317"/>
      <c r="G120" s="317"/>
      <c r="H120" s="317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 x14ac:dyDescent="0.2">
      <c r="A121" s="33"/>
      <c r="B121" s="34"/>
      <c r="C121" s="28" t="s">
        <v>112</v>
      </c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6.5" customHeight="1" x14ac:dyDescent="0.2">
      <c r="A122" s="33"/>
      <c r="B122" s="34"/>
      <c r="C122" s="35"/>
      <c r="D122" s="35"/>
      <c r="E122" s="305" t="str">
        <f>E11</f>
        <v>SO 01.1 - Kanalizace - Stoky A, A1, A2</v>
      </c>
      <c r="F122" s="317"/>
      <c r="G122" s="317"/>
      <c r="H122" s="317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1" customFormat="1" ht="6.95" customHeight="1" x14ac:dyDescent="0.2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1" customFormat="1" ht="12" customHeight="1" x14ac:dyDescent="0.2">
      <c r="A124" s="33"/>
      <c r="B124" s="34"/>
      <c r="C124" s="28" t="s">
        <v>20</v>
      </c>
      <c r="D124" s="35"/>
      <c r="E124" s="35"/>
      <c r="F124" s="26" t="str">
        <f>F14</f>
        <v>Staré Město</v>
      </c>
      <c r="G124" s="35"/>
      <c r="H124" s="35"/>
      <c r="I124" s="122" t="s">
        <v>22</v>
      </c>
      <c r="J124" s="65" t="str">
        <f>IF(J14="","",J14)</f>
        <v>10. 2. 2020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6.95" customHeight="1" x14ac:dyDescent="0.2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1" customFormat="1" ht="15.2" customHeight="1" x14ac:dyDescent="0.2">
      <c r="A126" s="33"/>
      <c r="B126" s="34"/>
      <c r="C126" s="28" t="s">
        <v>24</v>
      </c>
      <c r="D126" s="35"/>
      <c r="E126" s="35"/>
      <c r="F126" s="26" t="str">
        <f>E17</f>
        <v>Obec Staré Město</v>
      </c>
      <c r="G126" s="35"/>
      <c r="H126" s="35"/>
      <c r="I126" s="122" t="s">
        <v>31</v>
      </c>
      <c r="J126" s="31" t="str">
        <f>E23</f>
        <v>Miloš Kopecký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1" customFormat="1" ht="15.2" customHeight="1" x14ac:dyDescent="0.2">
      <c r="A127" s="33"/>
      <c r="B127" s="34"/>
      <c r="C127" s="28" t="s">
        <v>30</v>
      </c>
      <c r="D127" s="35"/>
      <c r="E127" s="35"/>
      <c r="F127" s="26" t="str">
        <f>IF(E20="","",E20)</f>
        <v>JANKOSTAV s.r.o.</v>
      </c>
      <c r="G127" s="35"/>
      <c r="H127" s="35"/>
      <c r="I127" s="122" t="s">
        <v>36</v>
      </c>
      <c r="J127" s="31" t="str">
        <f>E26</f>
        <v>Miloš Kopecký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" customFormat="1" ht="10.35" customHeight="1" x14ac:dyDescent="0.2">
      <c r="A128" s="33"/>
      <c r="B128" s="34"/>
      <c r="C128" s="35"/>
      <c r="D128" s="35"/>
      <c r="E128" s="35"/>
      <c r="F128" s="35"/>
      <c r="G128" s="35"/>
      <c r="H128" s="35"/>
      <c r="I128" s="121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0" customFormat="1" ht="29.25" customHeight="1" x14ac:dyDescent="0.2">
      <c r="A129" s="179"/>
      <c r="B129" s="180"/>
      <c r="C129" s="181" t="s">
        <v>130</v>
      </c>
      <c r="D129" s="182" t="s">
        <v>63</v>
      </c>
      <c r="E129" s="182" t="s">
        <v>59</v>
      </c>
      <c r="F129" s="182" t="s">
        <v>60</v>
      </c>
      <c r="G129" s="182" t="s">
        <v>131</v>
      </c>
      <c r="H129" s="182" t="s">
        <v>132</v>
      </c>
      <c r="I129" s="183" t="s">
        <v>133</v>
      </c>
      <c r="J129" s="184" t="s">
        <v>116</v>
      </c>
      <c r="K129" s="185" t="s">
        <v>134</v>
      </c>
      <c r="L129" s="186"/>
      <c r="M129" s="74" t="s">
        <v>1</v>
      </c>
      <c r="N129" s="75" t="s">
        <v>42</v>
      </c>
      <c r="O129" s="75" t="s">
        <v>135</v>
      </c>
      <c r="P129" s="75" t="s">
        <v>136</v>
      </c>
      <c r="Q129" s="75" t="s">
        <v>137</v>
      </c>
      <c r="R129" s="75" t="s">
        <v>138</v>
      </c>
      <c r="S129" s="75" t="s">
        <v>139</v>
      </c>
      <c r="T129" s="76" t="s">
        <v>140</v>
      </c>
      <c r="U129" s="179"/>
      <c r="V129" s="179"/>
      <c r="W129" s="179"/>
      <c r="X129" s="179"/>
      <c r="Y129" s="179"/>
      <c r="Z129" s="179"/>
      <c r="AA129" s="179"/>
      <c r="AB129" s="179"/>
      <c r="AC129" s="179"/>
      <c r="AD129" s="179"/>
      <c r="AE129" s="179"/>
    </row>
    <row r="130" spans="1:65" s="1" customFormat="1" ht="22.9" customHeight="1" x14ac:dyDescent="0.25">
      <c r="A130" s="33"/>
      <c r="B130" s="34"/>
      <c r="C130" s="81" t="s">
        <v>141</v>
      </c>
      <c r="D130" s="35"/>
      <c r="E130" s="35"/>
      <c r="F130" s="35"/>
      <c r="G130" s="35"/>
      <c r="H130" s="35"/>
      <c r="I130" s="121"/>
      <c r="J130" s="187">
        <f>BK130</f>
        <v>9836601.1699999999</v>
      </c>
      <c r="K130" s="35"/>
      <c r="L130" s="38"/>
      <c r="M130" s="77"/>
      <c r="N130" s="188"/>
      <c r="O130" s="78"/>
      <c r="P130" s="189">
        <f>P131</f>
        <v>0</v>
      </c>
      <c r="Q130" s="78"/>
      <c r="R130" s="189">
        <f>R131</f>
        <v>2442.5009694999999</v>
      </c>
      <c r="S130" s="78"/>
      <c r="T130" s="190">
        <f>T131</f>
        <v>1418.9397799999999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77</v>
      </c>
      <c r="AU130" s="16" t="s">
        <v>118</v>
      </c>
      <c r="BK130" s="191">
        <f>BK131</f>
        <v>9836601.1699999999</v>
      </c>
    </row>
    <row r="131" spans="1:65" s="11" customFormat="1" ht="25.9" customHeight="1" x14ac:dyDescent="0.2">
      <c r="B131" s="192"/>
      <c r="C131" s="193"/>
      <c r="D131" s="194" t="s">
        <v>77</v>
      </c>
      <c r="E131" s="195" t="s">
        <v>142</v>
      </c>
      <c r="F131" s="195" t="s">
        <v>143</v>
      </c>
      <c r="G131" s="193"/>
      <c r="H131" s="193"/>
      <c r="I131" s="196"/>
      <c r="J131" s="197">
        <f>BK131</f>
        <v>9836601.1699999999</v>
      </c>
      <c r="K131" s="193"/>
      <c r="L131" s="198"/>
      <c r="M131" s="199"/>
      <c r="N131" s="200"/>
      <c r="O131" s="200"/>
      <c r="P131" s="201">
        <f>P132+P264+P267+P272+P278+P305+P444+P447</f>
        <v>0</v>
      </c>
      <c r="Q131" s="200"/>
      <c r="R131" s="201">
        <f>R132+R264+R267+R272+R278+R305+R444+R447</f>
        <v>2442.5009694999999</v>
      </c>
      <c r="S131" s="200"/>
      <c r="T131" s="202">
        <f>T132+T264+T267+T272+T278+T305+T444+T447</f>
        <v>1418.9397799999999</v>
      </c>
      <c r="AR131" s="203" t="s">
        <v>85</v>
      </c>
      <c r="AT131" s="204" t="s">
        <v>77</v>
      </c>
      <c r="AU131" s="204" t="s">
        <v>78</v>
      </c>
      <c r="AY131" s="203" t="s">
        <v>144</v>
      </c>
      <c r="BK131" s="205">
        <f>BK132+BK264+BK267+BK272+BK278+BK305+BK444+BK447</f>
        <v>9836601.1699999999</v>
      </c>
    </row>
    <row r="132" spans="1:65" s="11" customFormat="1" ht="22.9" customHeight="1" x14ac:dyDescent="0.2">
      <c r="B132" s="192"/>
      <c r="C132" s="193"/>
      <c r="D132" s="194" t="s">
        <v>77</v>
      </c>
      <c r="E132" s="206" t="s">
        <v>85</v>
      </c>
      <c r="F132" s="206" t="s">
        <v>145</v>
      </c>
      <c r="G132" s="193"/>
      <c r="H132" s="193"/>
      <c r="I132" s="196"/>
      <c r="J132" s="207">
        <f>BK132</f>
        <v>4753529</v>
      </c>
      <c r="K132" s="193"/>
      <c r="L132" s="198"/>
      <c r="M132" s="199"/>
      <c r="N132" s="200"/>
      <c r="O132" s="200"/>
      <c r="P132" s="201">
        <f>SUM(P133:P263)</f>
        <v>0</v>
      </c>
      <c r="Q132" s="200"/>
      <c r="R132" s="201">
        <f>SUM(R133:R263)</f>
        <v>2169.2040385</v>
      </c>
      <c r="S132" s="200"/>
      <c r="T132" s="202">
        <f>SUM(T133:T263)</f>
        <v>1418.3637799999999</v>
      </c>
      <c r="AR132" s="203" t="s">
        <v>85</v>
      </c>
      <c r="AT132" s="204" t="s">
        <v>77</v>
      </c>
      <c r="AU132" s="204" t="s">
        <v>85</v>
      </c>
      <c r="AY132" s="203" t="s">
        <v>144</v>
      </c>
      <c r="BK132" s="205">
        <f>SUM(BK133:BK263)</f>
        <v>4753529</v>
      </c>
    </row>
    <row r="133" spans="1:65" s="1" customFormat="1" ht="21.75" customHeight="1" x14ac:dyDescent="0.2">
      <c r="A133" s="33"/>
      <c r="B133" s="34"/>
      <c r="C133" s="208" t="s">
        <v>85</v>
      </c>
      <c r="D133" s="208" t="s">
        <v>146</v>
      </c>
      <c r="E133" s="209" t="s">
        <v>147</v>
      </c>
      <c r="F133" s="210" t="s">
        <v>148</v>
      </c>
      <c r="G133" s="211" t="s">
        <v>149</v>
      </c>
      <c r="H133" s="212">
        <v>239.4</v>
      </c>
      <c r="I133" s="213">
        <v>40.04</v>
      </c>
      <c r="J133" s="212">
        <f>ROUND(I133*H133,2)</f>
        <v>9585.58</v>
      </c>
      <c r="K133" s="214"/>
      <c r="L133" s="38"/>
      <c r="M133" s="215" t="s">
        <v>1</v>
      </c>
      <c r="N133" s="216" t="s">
        <v>43</v>
      </c>
      <c r="O133" s="70"/>
      <c r="P133" s="217">
        <f>O133*H133</f>
        <v>0</v>
      </c>
      <c r="Q133" s="217">
        <v>0</v>
      </c>
      <c r="R133" s="217">
        <f>Q133*H133</f>
        <v>0</v>
      </c>
      <c r="S133" s="217">
        <v>0.29499999999999998</v>
      </c>
      <c r="T133" s="218">
        <f>S133*H133</f>
        <v>70.623000000000005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9" t="s">
        <v>150</v>
      </c>
      <c r="AT133" s="219" t="s">
        <v>146</v>
      </c>
      <c r="AU133" s="219" t="s">
        <v>87</v>
      </c>
      <c r="AY133" s="16" t="s">
        <v>144</v>
      </c>
      <c r="BE133" s="220">
        <f>IF(N133="základní",J133,0)</f>
        <v>9585.58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85</v>
      </c>
      <c r="BK133" s="220">
        <f>ROUND(I133*H133,2)</f>
        <v>9585.58</v>
      </c>
      <c r="BL133" s="16" t="s">
        <v>150</v>
      </c>
      <c r="BM133" s="219" t="s">
        <v>151</v>
      </c>
    </row>
    <row r="134" spans="1:65" s="12" customFormat="1" ht="22.5" x14ac:dyDescent="0.2">
      <c r="B134" s="221"/>
      <c r="C134" s="222"/>
      <c r="D134" s="223" t="s">
        <v>152</v>
      </c>
      <c r="E134" s="224" t="s">
        <v>1</v>
      </c>
      <c r="F134" s="225" t="s">
        <v>153</v>
      </c>
      <c r="G134" s="222"/>
      <c r="H134" s="226">
        <v>239.4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152</v>
      </c>
      <c r="AU134" s="232" t="s">
        <v>87</v>
      </c>
      <c r="AV134" s="12" t="s">
        <v>87</v>
      </c>
      <c r="AW134" s="12" t="s">
        <v>35</v>
      </c>
      <c r="AX134" s="12" t="s">
        <v>85</v>
      </c>
      <c r="AY134" s="232" t="s">
        <v>144</v>
      </c>
    </row>
    <row r="135" spans="1:65" s="1" customFormat="1" ht="21.75" customHeight="1" x14ac:dyDescent="0.2">
      <c r="A135" s="33"/>
      <c r="B135" s="34"/>
      <c r="C135" s="208" t="s">
        <v>87</v>
      </c>
      <c r="D135" s="208" t="s">
        <v>146</v>
      </c>
      <c r="E135" s="209" t="s">
        <v>154</v>
      </c>
      <c r="F135" s="210" t="s">
        <v>155</v>
      </c>
      <c r="G135" s="211" t="s">
        <v>149</v>
      </c>
      <c r="H135" s="212">
        <v>1331.39</v>
      </c>
      <c r="I135" s="213">
        <v>70</v>
      </c>
      <c r="J135" s="212">
        <f>ROUND(I135*H135,2)</f>
        <v>93197.3</v>
      </c>
      <c r="K135" s="214"/>
      <c r="L135" s="38"/>
      <c r="M135" s="215" t="s">
        <v>1</v>
      </c>
      <c r="N135" s="216" t="s">
        <v>43</v>
      </c>
      <c r="O135" s="70"/>
      <c r="P135" s="217">
        <f>O135*H135</f>
        <v>0</v>
      </c>
      <c r="Q135" s="217">
        <v>0</v>
      </c>
      <c r="R135" s="217">
        <f>Q135*H135</f>
        <v>0</v>
      </c>
      <c r="S135" s="217">
        <v>0.44</v>
      </c>
      <c r="T135" s="218">
        <f>S135*H135</f>
        <v>585.8116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9" t="s">
        <v>150</v>
      </c>
      <c r="AT135" s="219" t="s">
        <v>146</v>
      </c>
      <c r="AU135" s="219" t="s">
        <v>87</v>
      </c>
      <c r="AY135" s="16" t="s">
        <v>144</v>
      </c>
      <c r="BE135" s="220">
        <f>IF(N135="základní",J135,0)</f>
        <v>93197.3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6" t="s">
        <v>85</v>
      </c>
      <c r="BK135" s="220">
        <f>ROUND(I135*H135,2)</f>
        <v>93197.3</v>
      </c>
      <c r="BL135" s="16" t="s">
        <v>150</v>
      </c>
      <c r="BM135" s="219" t="s">
        <v>156</v>
      </c>
    </row>
    <row r="136" spans="1:65" s="12" customFormat="1" ht="22.5" x14ac:dyDescent="0.2">
      <c r="B136" s="221"/>
      <c r="C136" s="222"/>
      <c r="D136" s="223" t="s">
        <v>152</v>
      </c>
      <c r="E136" s="224" t="s">
        <v>1</v>
      </c>
      <c r="F136" s="225" t="s">
        <v>157</v>
      </c>
      <c r="G136" s="222"/>
      <c r="H136" s="226">
        <v>495.3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152</v>
      </c>
      <c r="AU136" s="232" t="s">
        <v>87</v>
      </c>
      <c r="AV136" s="12" t="s">
        <v>87</v>
      </c>
      <c r="AW136" s="12" t="s">
        <v>35</v>
      </c>
      <c r="AX136" s="12" t="s">
        <v>78</v>
      </c>
      <c r="AY136" s="232" t="s">
        <v>144</v>
      </c>
    </row>
    <row r="137" spans="1:65" s="12" customFormat="1" x14ac:dyDescent="0.2">
      <c r="B137" s="221"/>
      <c r="C137" s="222"/>
      <c r="D137" s="223" t="s">
        <v>152</v>
      </c>
      <c r="E137" s="224" t="s">
        <v>1</v>
      </c>
      <c r="F137" s="225" t="s">
        <v>158</v>
      </c>
      <c r="G137" s="222"/>
      <c r="H137" s="226">
        <v>131.25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152</v>
      </c>
      <c r="AU137" s="232" t="s">
        <v>87</v>
      </c>
      <c r="AV137" s="12" t="s">
        <v>87</v>
      </c>
      <c r="AW137" s="12" t="s">
        <v>35</v>
      </c>
      <c r="AX137" s="12" t="s">
        <v>78</v>
      </c>
      <c r="AY137" s="232" t="s">
        <v>144</v>
      </c>
    </row>
    <row r="138" spans="1:65" s="12" customFormat="1" ht="33.75" x14ac:dyDescent="0.2">
      <c r="B138" s="221"/>
      <c r="C138" s="222"/>
      <c r="D138" s="223" t="s">
        <v>152</v>
      </c>
      <c r="E138" s="224" t="s">
        <v>1</v>
      </c>
      <c r="F138" s="225" t="s">
        <v>159</v>
      </c>
      <c r="G138" s="222"/>
      <c r="H138" s="226">
        <v>647.70000000000005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152</v>
      </c>
      <c r="AU138" s="232" t="s">
        <v>87</v>
      </c>
      <c r="AV138" s="12" t="s">
        <v>87</v>
      </c>
      <c r="AW138" s="12" t="s">
        <v>35</v>
      </c>
      <c r="AX138" s="12" t="s">
        <v>78</v>
      </c>
      <c r="AY138" s="232" t="s">
        <v>144</v>
      </c>
    </row>
    <row r="139" spans="1:65" s="12" customFormat="1" ht="22.5" x14ac:dyDescent="0.2">
      <c r="B139" s="221"/>
      <c r="C139" s="222"/>
      <c r="D139" s="223" t="s">
        <v>152</v>
      </c>
      <c r="E139" s="224" t="s">
        <v>1</v>
      </c>
      <c r="F139" s="225" t="s">
        <v>160</v>
      </c>
      <c r="G139" s="222"/>
      <c r="H139" s="226">
        <v>33.130000000000003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152</v>
      </c>
      <c r="AU139" s="232" t="s">
        <v>87</v>
      </c>
      <c r="AV139" s="12" t="s">
        <v>87</v>
      </c>
      <c r="AW139" s="12" t="s">
        <v>35</v>
      </c>
      <c r="AX139" s="12" t="s">
        <v>78</v>
      </c>
      <c r="AY139" s="232" t="s">
        <v>144</v>
      </c>
    </row>
    <row r="140" spans="1:65" s="12" customFormat="1" ht="33.75" x14ac:dyDescent="0.2">
      <c r="B140" s="221"/>
      <c r="C140" s="222"/>
      <c r="D140" s="223" t="s">
        <v>152</v>
      </c>
      <c r="E140" s="224" t="s">
        <v>1</v>
      </c>
      <c r="F140" s="225" t="s">
        <v>161</v>
      </c>
      <c r="G140" s="222"/>
      <c r="H140" s="226">
        <v>4.84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152</v>
      </c>
      <c r="AU140" s="232" t="s">
        <v>87</v>
      </c>
      <c r="AV140" s="12" t="s">
        <v>87</v>
      </c>
      <c r="AW140" s="12" t="s">
        <v>35</v>
      </c>
      <c r="AX140" s="12" t="s">
        <v>78</v>
      </c>
      <c r="AY140" s="232" t="s">
        <v>144</v>
      </c>
    </row>
    <row r="141" spans="1:65" s="12" customFormat="1" ht="22.5" x14ac:dyDescent="0.2">
      <c r="B141" s="221"/>
      <c r="C141" s="222"/>
      <c r="D141" s="223" t="s">
        <v>152</v>
      </c>
      <c r="E141" s="224" t="s">
        <v>1</v>
      </c>
      <c r="F141" s="225" t="s">
        <v>162</v>
      </c>
      <c r="G141" s="222"/>
      <c r="H141" s="226">
        <v>23.98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152</v>
      </c>
      <c r="AU141" s="232" t="s">
        <v>87</v>
      </c>
      <c r="AV141" s="12" t="s">
        <v>87</v>
      </c>
      <c r="AW141" s="12" t="s">
        <v>35</v>
      </c>
      <c r="AX141" s="12" t="s">
        <v>78</v>
      </c>
      <c r="AY141" s="232" t="s">
        <v>144</v>
      </c>
    </row>
    <row r="142" spans="1:65" s="12" customFormat="1" x14ac:dyDescent="0.2">
      <c r="B142" s="221"/>
      <c r="C142" s="222"/>
      <c r="D142" s="223" t="s">
        <v>152</v>
      </c>
      <c r="E142" s="224" t="s">
        <v>1</v>
      </c>
      <c r="F142" s="225" t="s">
        <v>163</v>
      </c>
      <c r="G142" s="222"/>
      <c r="H142" s="226">
        <v>-4.8099999999999996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152</v>
      </c>
      <c r="AU142" s="232" t="s">
        <v>87</v>
      </c>
      <c r="AV142" s="12" t="s">
        <v>87</v>
      </c>
      <c r="AW142" s="12" t="s">
        <v>35</v>
      </c>
      <c r="AX142" s="12" t="s">
        <v>78</v>
      </c>
      <c r="AY142" s="232" t="s">
        <v>144</v>
      </c>
    </row>
    <row r="143" spans="1:65" s="13" customFormat="1" x14ac:dyDescent="0.2">
      <c r="B143" s="233"/>
      <c r="C143" s="234"/>
      <c r="D143" s="223" t="s">
        <v>152</v>
      </c>
      <c r="E143" s="235" t="s">
        <v>1</v>
      </c>
      <c r="F143" s="236" t="s">
        <v>164</v>
      </c>
      <c r="G143" s="234"/>
      <c r="H143" s="237">
        <v>1331.39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152</v>
      </c>
      <c r="AU143" s="243" t="s">
        <v>87</v>
      </c>
      <c r="AV143" s="13" t="s">
        <v>150</v>
      </c>
      <c r="AW143" s="13" t="s">
        <v>35</v>
      </c>
      <c r="AX143" s="13" t="s">
        <v>85</v>
      </c>
      <c r="AY143" s="243" t="s">
        <v>144</v>
      </c>
    </row>
    <row r="144" spans="1:65" s="1" customFormat="1" ht="21.75" customHeight="1" x14ac:dyDescent="0.2">
      <c r="A144" s="33"/>
      <c r="B144" s="34"/>
      <c r="C144" s="208" t="s">
        <v>165</v>
      </c>
      <c r="D144" s="208" t="s">
        <v>146</v>
      </c>
      <c r="E144" s="209" t="s">
        <v>166</v>
      </c>
      <c r="F144" s="210" t="s">
        <v>167</v>
      </c>
      <c r="G144" s="211" t="s">
        <v>149</v>
      </c>
      <c r="H144" s="212">
        <v>1331.39</v>
      </c>
      <c r="I144" s="213">
        <v>126</v>
      </c>
      <c r="J144" s="212">
        <f>ROUND(I144*H144,2)</f>
        <v>167755.14000000001</v>
      </c>
      <c r="K144" s="214"/>
      <c r="L144" s="38"/>
      <c r="M144" s="215" t="s">
        <v>1</v>
      </c>
      <c r="N144" s="216" t="s">
        <v>43</v>
      </c>
      <c r="O144" s="70"/>
      <c r="P144" s="217">
        <f>O144*H144</f>
        <v>0</v>
      </c>
      <c r="Q144" s="217">
        <v>2.4000000000000001E-4</v>
      </c>
      <c r="R144" s="217">
        <f>Q144*H144</f>
        <v>0.31953360000000003</v>
      </c>
      <c r="S144" s="217">
        <v>0.51200000000000001</v>
      </c>
      <c r="T144" s="218">
        <f>S144*H144</f>
        <v>681.67168000000004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9" t="s">
        <v>150</v>
      </c>
      <c r="AT144" s="219" t="s">
        <v>146</v>
      </c>
      <c r="AU144" s="219" t="s">
        <v>87</v>
      </c>
      <c r="AY144" s="16" t="s">
        <v>144</v>
      </c>
      <c r="BE144" s="220">
        <f>IF(N144="základní",J144,0)</f>
        <v>167755.14000000001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6" t="s">
        <v>85</v>
      </c>
      <c r="BK144" s="220">
        <f>ROUND(I144*H144,2)</f>
        <v>167755.14000000001</v>
      </c>
      <c r="BL144" s="16" t="s">
        <v>150</v>
      </c>
      <c r="BM144" s="219" t="s">
        <v>168</v>
      </c>
    </row>
    <row r="145" spans="1:65" s="12" customFormat="1" ht="22.5" x14ac:dyDescent="0.2">
      <c r="B145" s="221"/>
      <c r="C145" s="222"/>
      <c r="D145" s="223" t="s">
        <v>152</v>
      </c>
      <c r="E145" s="224" t="s">
        <v>1</v>
      </c>
      <c r="F145" s="225" t="s">
        <v>169</v>
      </c>
      <c r="G145" s="222"/>
      <c r="H145" s="226">
        <v>1331.39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152</v>
      </c>
      <c r="AU145" s="232" t="s">
        <v>87</v>
      </c>
      <c r="AV145" s="12" t="s">
        <v>87</v>
      </c>
      <c r="AW145" s="12" t="s">
        <v>35</v>
      </c>
      <c r="AX145" s="12" t="s">
        <v>85</v>
      </c>
      <c r="AY145" s="232" t="s">
        <v>144</v>
      </c>
    </row>
    <row r="146" spans="1:65" s="1" customFormat="1" ht="16.5" customHeight="1" x14ac:dyDescent="0.2">
      <c r="A146" s="33"/>
      <c r="B146" s="34"/>
      <c r="C146" s="208" t="s">
        <v>150</v>
      </c>
      <c r="D146" s="208" t="s">
        <v>146</v>
      </c>
      <c r="E146" s="209" t="s">
        <v>170</v>
      </c>
      <c r="F146" s="210" t="s">
        <v>171</v>
      </c>
      <c r="G146" s="211" t="s">
        <v>172</v>
      </c>
      <c r="H146" s="212">
        <v>391.5</v>
      </c>
      <c r="I146" s="213">
        <v>81.62</v>
      </c>
      <c r="J146" s="212">
        <f>ROUND(I146*H146,2)</f>
        <v>31954.23</v>
      </c>
      <c r="K146" s="214"/>
      <c r="L146" s="38"/>
      <c r="M146" s="215" t="s">
        <v>1</v>
      </c>
      <c r="N146" s="216" t="s">
        <v>43</v>
      </c>
      <c r="O146" s="70"/>
      <c r="P146" s="217">
        <f>O146*H146</f>
        <v>0</v>
      </c>
      <c r="Q146" s="217">
        <v>0</v>
      </c>
      <c r="R146" s="217">
        <f>Q146*H146</f>
        <v>0</v>
      </c>
      <c r="S146" s="217">
        <v>0.20499999999999999</v>
      </c>
      <c r="T146" s="218">
        <f>S146*H146</f>
        <v>80.257499999999993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9" t="s">
        <v>150</v>
      </c>
      <c r="AT146" s="219" t="s">
        <v>146</v>
      </c>
      <c r="AU146" s="219" t="s">
        <v>87</v>
      </c>
      <c r="AY146" s="16" t="s">
        <v>144</v>
      </c>
      <c r="BE146" s="220">
        <f>IF(N146="základní",J146,0)</f>
        <v>31954.23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6" t="s">
        <v>85</v>
      </c>
      <c r="BK146" s="220">
        <f>ROUND(I146*H146,2)</f>
        <v>31954.23</v>
      </c>
      <c r="BL146" s="16" t="s">
        <v>150</v>
      </c>
      <c r="BM146" s="219" t="s">
        <v>173</v>
      </c>
    </row>
    <row r="147" spans="1:65" s="12" customFormat="1" x14ac:dyDescent="0.2">
      <c r="B147" s="221"/>
      <c r="C147" s="222"/>
      <c r="D147" s="223" t="s">
        <v>152</v>
      </c>
      <c r="E147" s="224" t="s">
        <v>1</v>
      </c>
      <c r="F147" s="225" t="s">
        <v>174</v>
      </c>
      <c r="G147" s="222"/>
      <c r="H147" s="226">
        <v>3.4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152</v>
      </c>
      <c r="AU147" s="232" t="s">
        <v>87</v>
      </c>
      <c r="AV147" s="12" t="s">
        <v>87</v>
      </c>
      <c r="AW147" s="12" t="s">
        <v>35</v>
      </c>
      <c r="AX147" s="12" t="s">
        <v>78</v>
      </c>
      <c r="AY147" s="232" t="s">
        <v>144</v>
      </c>
    </row>
    <row r="148" spans="1:65" s="14" customFormat="1" x14ac:dyDescent="0.2">
      <c r="B148" s="244"/>
      <c r="C148" s="245"/>
      <c r="D148" s="223" t="s">
        <v>152</v>
      </c>
      <c r="E148" s="246" t="s">
        <v>1</v>
      </c>
      <c r="F148" s="247" t="s">
        <v>175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152</v>
      </c>
      <c r="AU148" s="253" t="s">
        <v>87</v>
      </c>
      <c r="AV148" s="14" t="s">
        <v>85</v>
      </c>
      <c r="AW148" s="14" t="s">
        <v>35</v>
      </c>
      <c r="AX148" s="14" t="s">
        <v>78</v>
      </c>
      <c r="AY148" s="253" t="s">
        <v>144</v>
      </c>
    </row>
    <row r="149" spans="1:65" s="12" customFormat="1" ht="22.5" x14ac:dyDescent="0.2">
      <c r="B149" s="221"/>
      <c r="C149" s="222"/>
      <c r="D149" s="223" t="s">
        <v>152</v>
      </c>
      <c r="E149" s="224" t="s">
        <v>1</v>
      </c>
      <c r="F149" s="225" t="s">
        <v>176</v>
      </c>
      <c r="G149" s="222"/>
      <c r="H149" s="226">
        <v>178.7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152</v>
      </c>
      <c r="AU149" s="232" t="s">
        <v>87</v>
      </c>
      <c r="AV149" s="12" t="s">
        <v>87</v>
      </c>
      <c r="AW149" s="12" t="s">
        <v>35</v>
      </c>
      <c r="AX149" s="12" t="s">
        <v>78</v>
      </c>
      <c r="AY149" s="232" t="s">
        <v>144</v>
      </c>
    </row>
    <row r="150" spans="1:65" s="12" customFormat="1" x14ac:dyDescent="0.2">
      <c r="B150" s="221"/>
      <c r="C150" s="222"/>
      <c r="D150" s="223" t="s">
        <v>152</v>
      </c>
      <c r="E150" s="224" t="s">
        <v>1</v>
      </c>
      <c r="F150" s="225" t="s">
        <v>177</v>
      </c>
      <c r="G150" s="222"/>
      <c r="H150" s="226">
        <v>209.4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152</v>
      </c>
      <c r="AU150" s="232" t="s">
        <v>87</v>
      </c>
      <c r="AV150" s="12" t="s">
        <v>87</v>
      </c>
      <c r="AW150" s="12" t="s">
        <v>35</v>
      </c>
      <c r="AX150" s="12" t="s">
        <v>78</v>
      </c>
      <c r="AY150" s="232" t="s">
        <v>144</v>
      </c>
    </row>
    <row r="151" spans="1:65" s="13" customFormat="1" x14ac:dyDescent="0.2">
      <c r="B151" s="233"/>
      <c r="C151" s="234"/>
      <c r="D151" s="223" t="s">
        <v>152</v>
      </c>
      <c r="E151" s="235" t="s">
        <v>1</v>
      </c>
      <c r="F151" s="236" t="s">
        <v>164</v>
      </c>
      <c r="G151" s="234"/>
      <c r="H151" s="237">
        <v>391.5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152</v>
      </c>
      <c r="AU151" s="243" t="s">
        <v>87</v>
      </c>
      <c r="AV151" s="13" t="s">
        <v>150</v>
      </c>
      <c r="AW151" s="13" t="s">
        <v>35</v>
      </c>
      <c r="AX151" s="13" t="s">
        <v>85</v>
      </c>
      <c r="AY151" s="243" t="s">
        <v>144</v>
      </c>
    </row>
    <row r="152" spans="1:65" s="1" customFormat="1" ht="21.75" customHeight="1" x14ac:dyDescent="0.2">
      <c r="A152" s="33"/>
      <c r="B152" s="34"/>
      <c r="C152" s="208" t="s">
        <v>178</v>
      </c>
      <c r="D152" s="208" t="s">
        <v>146</v>
      </c>
      <c r="E152" s="209" t="s">
        <v>179</v>
      </c>
      <c r="F152" s="210" t="s">
        <v>180</v>
      </c>
      <c r="G152" s="211" t="s">
        <v>181</v>
      </c>
      <c r="H152" s="212">
        <v>297.5</v>
      </c>
      <c r="I152" s="213">
        <v>102.06</v>
      </c>
      <c r="J152" s="212">
        <f>ROUND(I152*H152,2)</f>
        <v>30362.85</v>
      </c>
      <c r="K152" s="214"/>
      <c r="L152" s="38"/>
      <c r="M152" s="215" t="s">
        <v>1</v>
      </c>
      <c r="N152" s="216" t="s">
        <v>43</v>
      </c>
      <c r="O152" s="70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9" t="s">
        <v>150</v>
      </c>
      <c r="AT152" s="219" t="s">
        <v>146</v>
      </c>
      <c r="AU152" s="219" t="s">
        <v>87</v>
      </c>
      <c r="AY152" s="16" t="s">
        <v>144</v>
      </c>
      <c r="BE152" s="220">
        <f>IF(N152="základní",J152,0)</f>
        <v>30362.85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85</v>
      </c>
      <c r="BK152" s="220">
        <f>ROUND(I152*H152,2)</f>
        <v>30362.85</v>
      </c>
      <c r="BL152" s="16" t="s">
        <v>150</v>
      </c>
      <c r="BM152" s="219" t="s">
        <v>182</v>
      </c>
    </row>
    <row r="153" spans="1:65" s="12" customFormat="1" x14ac:dyDescent="0.2">
      <c r="B153" s="221"/>
      <c r="C153" s="222"/>
      <c r="D153" s="223" t="s">
        <v>152</v>
      </c>
      <c r="E153" s="224" t="s">
        <v>1</v>
      </c>
      <c r="F153" s="225" t="s">
        <v>183</v>
      </c>
      <c r="G153" s="222"/>
      <c r="H153" s="226">
        <v>297.5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152</v>
      </c>
      <c r="AU153" s="232" t="s">
        <v>87</v>
      </c>
      <c r="AV153" s="12" t="s">
        <v>87</v>
      </c>
      <c r="AW153" s="12" t="s">
        <v>35</v>
      </c>
      <c r="AX153" s="12" t="s">
        <v>85</v>
      </c>
      <c r="AY153" s="232" t="s">
        <v>144</v>
      </c>
    </row>
    <row r="154" spans="1:65" s="1" customFormat="1" ht="21.75" customHeight="1" x14ac:dyDescent="0.2">
      <c r="A154" s="33"/>
      <c r="B154" s="34"/>
      <c r="C154" s="208" t="s">
        <v>184</v>
      </c>
      <c r="D154" s="208" t="s">
        <v>146</v>
      </c>
      <c r="E154" s="209" t="s">
        <v>185</v>
      </c>
      <c r="F154" s="210" t="s">
        <v>186</v>
      </c>
      <c r="G154" s="211" t="s">
        <v>187</v>
      </c>
      <c r="H154" s="212">
        <v>35</v>
      </c>
      <c r="I154" s="213">
        <v>61.46</v>
      </c>
      <c r="J154" s="212">
        <f>ROUND(I154*H154,2)</f>
        <v>2151.1</v>
      </c>
      <c r="K154" s="214"/>
      <c r="L154" s="38"/>
      <c r="M154" s="215" t="s">
        <v>1</v>
      </c>
      <c r="N154" s="216" t="s">
        <v>43</v>
      </c>
      <c r="O154" s="70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9" t="s">
        <v>150</v>
      </c>
      <c r="AT154" s="219" t="s">
        <v>146</v>
      </c>
      <c r="AU154" s="219" t="s">
        <v>87</v>
      </c>
      <c r="AY154" s="16" t="s">
        <v>144</v>
      </c>
      <c r="BE154" s="220">
        <f>IF(N154="základní",J154,0)</f>
        <v>2151.1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85</v>
      </c>
      <c r="BK154" s="220">
        <f>ROUND(I154*H154,2)</f>
        <v>2151.1</v>
      </c>
      <c r="BL154" s="16" t="s">
        <v>150</v>
      </c>
      <c r="BM154" s="219" t="s">
        <v>188</v>
      </c>
    </row>
    <row r="155" spans="1:65" s="12" customFormat="1" x14ac:dyDescent="0.2">
      <c r="B155" s="221"/>
      <c r="C155" s="222"/>
      <c r="D155" s="223" t="s">
        <v>152</v>
      </c>
      <c r="E155" s="224" t="s">
        <v>1</v>
      </c>
      <c r="F155" s="225" t="s">
        <v>189</v>
      </c>
      <c r="G155" s="222"/>
      <c r="H155" s="226">
        <v>35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152</v>
      </c>
      <c r="AU155" s="232" t="s">
        <v>87</v>
      </c>
      <c r="AV155" s="12" t="s">
        <v>87</v>
      </c>
      <c r="AW155" s="12" t="s">
        <v>35</v>
      </c>
      <c r="AX155" s="12" t="s">
        <v>85</v>
      </c>
      <c r="AY155" s="232" t="s">
        <v>144</v>
      </c>
    </row>
    <row r="156" spans="1:65" s="1" customFormat="1" ht="21.75" customHeight="1" x14ac:dyDescent="0.2">
      <c r="A156" s="33"/>
      <c r="B156" s="34"/>
      <c r="C156" s="208" t="s">
        <v>190</v>
      </c>
      <c r="D156" s="208" t="s">
        <v>146</v>
      </c>
      <c r="E156" s="209" t="s">
        <v>191</v>
      </c>
      <c r="F156" s="210" t="s">
        <v>192</v>
      </c>
      <c r="G156" s="211" t="s">
        <v>172</v>
      </c>
      <c r="H156" s="212">
        <v>53</v>
      </c>
      <c r="I156" s="213">
        <v>392</v>
      </c>
      <c r="J156" s="212">
        <f>ROUND(I156*H156,2)</f>
        <v>20776</v>
      </c>
      <c r="K156" s="214"/>
      <c r="L156" s="38"/>
      <c r="M156" s="215" t="s">
        <v>1</v>
      </c>
      <c r="N156" s="216" t="s">
        <v>43</v>
      </c>
      <c r="O156" s="70"/>
      <c r="P156" s="217">
        <f>O156*H156</f>
        <v>0</v>
      </c>
      <c r="Q156" s="217">
        <v>8.6800000000000002E-3</v>
      </c>
      <c r="R156" s="217">
        <f>Q156*H156</f>
        <v>0.46004</v>
      </c>
      <c r="S156" s="217">
        <v>0</v>
      </c>
      <c r="T156" s="218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9" t="s">
        <v>150</v>
      </c>
      <c r="AT156" s="219" t="s">
        <v>146</v>
      </c>
      <c r="AU156" s="219" t="s">
        <v>87</v>
      </c>
      <c r="AY156" s="16" t="s">
        <v>144</v>
      </c>
      <c r="BE156" s="220">
        <f>IF(N156="základní",J156,0)</f>
        <v>20776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85</v>
      </c>
      <c r="BK156" s="220">
        <f>ROUND(I156*H156,2)</f>
        <v>20776</v>
      </c>
      <c r="BL156" s="16" t="s">
        <v>150</v>
      </c>
      <c r="BM156" s="219" t="s">
        <v>193</v>
      </c>
    </row>
    <row r="157" spans="1:65" s="12" customFormat="1" x14ac:dyDescent="0.2">
      <c r="B157" s="221"/>
      <c r="C157" s="222"/>
      <c r="D157" s="223" t="s">
        <v>152</v>
      </c>
      <c r="E157" s="224" t="s">
        <v>1</v>
      </c>
      <c r="F157" s="225" t="s">
        <v>194</v>
      </c>
      <c r="G157" s="222"/>
      <c r="H157" s="226">
        <v>53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152</v>
      </c>
      <c r="AU157" s="232" t="s">
        <v>87</v>
      </c>
      <c r="AV157" s="12" t="s">
        <v>87</v>
      </c>
      <c r="AW157" s="12" t="s">
        <v>35</v>
      </c>
      <c r="AX157" s="12" t="s">
        <v>85</v>
      </c>
      <c r="AY157" s="232" t="s">
        <v>144</v>
      </c>
    </row>
    <row r="158" spans="1:65" s="1" customFormat="1" ht="21.75" customHeight="1" x14ac:dyDescent="0.2">
      <c r="A158" s="33"/>
      <c r="B158" s="34"/>
      <c r="C158" s="208" t="s">
        <v>195</v>
      </c>
      <c r="D158" s="208" t="s">
        <v>146</v>
      </c>
      <c r="E158" s="209" t="s">
        <v>196</v>
      </c>
      <c r="F158" s="210" t="s">
        <v>197</v>
      </c>
      <c r="G158" s="211" t="s">
        <v>172</v>
      </c>
      <c r="H158" s="212">
        <v>6</v>
      </c>
      <c r="I158" s="213">
        <v>320.60000000000002</v>
      </c>
      <c r="J158" s="212">
        <f>ROUND(I158*H158,2)</f>
        <v>1923.6</v>
      </c>
      <c r="K158" s="214"/>
      <c r="L158" s="38"/>
      <c r="M158" s="215" t="s">
        <v>1</v>
      </c>
      <c r="N158" s="216" t="s">
        <v>43</v>
      </c>
      <c r="O158" s="70"/>
      <c r="P158" s="217">
        <f>O158*H158</f>
        <v>0</v>
      </c>
      <c r="Q158" s="217">
        <v>3.6900000000000002E-2</v>
      </c>
      <c r="R158" s="217">
        <f>Q158*H158</f>
        <v>0.22140000000000001</v>
      </c>
      <c r="S158" s="217">
        <v>0</v>
      </c>
      <c r="T158" s="21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9" t="s">
        <v>150</v>
      </c>
      <c r="AT158" s="219" t="s">
        <v>146</v>
      </c>
      <c r="AU158" s="219" t="s">
        <v>87</v>
      </c>
      <c r="AY158" s="16" t="s">
        <v>144</v>
      </c>
      <c r="BE158" s="220">
        <f>IF(N158="základní",J158,0)</f>
        <v>1923.6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85</v>
      </c>
      <c r="BK158" s="220">
        <f>ROUND(I158*H158,2)</f>
        <v>1923.6</v>
      </c>
      <c r="BL158" s="16" t="s">
        <v>150</v>
      </c>
      <c r="BM158" s="219" t="s">
        <v>198</v>
      </c>
    </row>
    <row r="159" spans="1:65" s="12" customFormat="1" x14ac:dyDescent="0.2">
      <c r="B159" s="221"/>
      <c r="C159" s="222"/>
      <c r="D159" s="223" t="s">
        <v>152</v>
      </c>
      <c r="E159" s="224" t="s">
        <v>1</v>
      </c>
      <c r="F159" s="225" t="s">
        <v>199</v>
      </c>
      <c r="G159" s="222"/>
      <c r="H159" s="226">
        <v>6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152</v>
      </c>
      <c r="AU159" s="232" t="s">
        <v>87</v>
      </c>
      <c r="AV159" s="12" t="s">
        <v>87</v>
      </c>
      <c r="AW159" s="12" t="s">
        <v>35</v>
      </c>
      <c r="AX159" s="12" t="s">
        <v>85</v>
      </c>
      <c r="AY159" s="232" t="s">
        <v>144</v>
      </c>
    </row>
    <row r="160" spans="1:65" s="1" customFormat="1" ht="21.75" customHeight="1" x14ac:dyDescent="0.2">
      <c r="A160" s="33"/>
      <c r="B160" s="34"/>
      <c r="C160" s="208" t="s">
        <v>200</v>
      </c>
      <c r="D160" s="208" t="s">
        <v>146</v>
      </c>
      <c r="E160" s="209" t="s">
        <v>201</v>
      </c>
      <c r="F160" s="210" t="s">
        <v>202</v>
      </c>
      <c r="G160" s="211" t="s">
        <v>149</v>
      </c>
      <c r="H160" s="212">
        <v>18.100000000000001</v>
      </c>
      <c r="I160" s="213">
        <v>112</v>
      </c>
      <c r="J160" s="212">
        <f>ROUND(I160*H160,2)</f>
        <v>2027.2</v>
      </c>
      <c r="K160" s="214"/>
      <c r="L160" s="38"/>
      <c r="M160" s="215" t="s">
        <v>1</v>
      </c>
      <c r="N160" s="216" t="s">
        <v>43</v>
      </c>
      <c r="O160" s="70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9" t="s">
        <v>150</v>
      </c>
      <c r="AT160" s="219" t="s">
        <v>146</v>
      </c>
      <c r="AU160" s="219" t="s">
        <v>87</v>
      </c>
      <c r="AY160" s="16" t="s">
        <v>144</v>
      </c>
      <c r="BE160" s="220">
        <f>IF(N160="základní",J160,0)</f>
        <v>2027.2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85</v>
      </c>
      <c r="BK160" s="220">
        <f>ROUND(I160*H160,2)</f>
        <v>2027.2</v>
      </c>
      <c r="BL160" s="16" t="s">
        <v>150</v>
      </c>
      <c r="BM160" s="219" t="s">
        <v>203</v>
      </c>
    </row>
    <row r="161" spans="1:65" s="14" customFormat="1" x14ac:dyDescent="0.2">
      <c r="B161" s="244"/>
      <c r="C161" s="245"/>
      <c r="D161" s="223" t="s">
        <v>152</v>
      </c>
      <c r="E161" s="246" t="s">
        <v>1</v>
      </c>
      <c r="F161" s="247" t="s">
        <v>204</v>
      </c>
      <c r="G161" s="245"/>
      <c r="H161" s="246" t="s">
        <v>1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152</v>
      </c>
      <c r="AU161" s="253" t="s">
        <v>87</v>
      </c>
      <c r="AV161" s="14" t="s">
        <v>85</v>
      </c>
      <c r="AW161" s="14" t="s">
        <v>35</v>
      </c>
      <c r="AX161" s="14" t="s">
        <v>78</v>
      </c>
      <c r="AY161" s="253" t="s">
        <v>144</v>
      </c>
    </row>
    <row r="162" spans="1:65" s="12" customFormat="1" x14ac:dyDescent="0.2">
      <c r="B162" s="221"/>
      <c r="C162" s="222"/>
      <c r="D162" s="223" t="s">
        <v>152</v>
      </c>
      <c r="E162" s="224" t="s">
        <v>1</v>
      </c>
      <c r="F162" s="225" t="s">
        <v>205</v>
      </c>
      <c r="G162" s="222"/>
      <c r="H162" s="226">
        <v>18.100000000000001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152</v>
      </c>
      <c r="AU162" s="232" t="s">
        <v>87</v>
      </c>
      <c r="AV162" s="12" t="s">
        <v>87</v>
      </c>
      <c r="AW162" s="12" t="s">
        <v>35</v>
      </c>
      <c r="AX162" s="12" t="s">
        <v>85</v>
      </c>
      <c r="AY162" s="232" t="s">
        <v>144</v>
      </c>
    </row>
    <row r="163" spans="1:65" s="1" customFormat="1" ht="21.75" customHeight="1" x14ac:dyDescent="0.2">
      <c r="A163" s="33"/>
      <c r="B163" s="34"/>
      <c r="C163" s="208" t="s">
        <v>206</v>
      </c>
      <c r="D163" s="208" t="s">
        <v>146</v>
      </c>
      <c r="E163" s="209" t="s">
        <v>207</v>
      </c>
      <c r="F163" s="210" t="s">
        <v>208</v>
      </c>
      <c r="G163" s="211" t="s">
        <v>209</v>
      </c>
      <c r="H163" s="212">
        <v>307.73</v>
      </c>
      <c r="I163" s="213">
        <v>670.6</v>
      </c>
      <c r="J163" s="212">
        <f>ROUND(I163*H163,2)</f>
        <v>206363.74</v>
      </c>
      <c r="K163" s="214"/>
      <c r="L163" s="38"/>
      <c r="M163" s="215" t="s">
        <v>1</v>
      </c>
      <c r="N163" s="216" t="s">
        <v>43</v>
      </c>
      <c r="O163" s="70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9" t="s">
        <v>150</v>
      </c>
      <c r="AT163" s="219" t="s">
        <v>146</v>
      </c>
      <c r="AU163" s="219" t="s">
        <v>87</v>
      </c>
      <c r="AY163" s="16" t="s">
        <v>144</v>
      </c>
      <c r="BE163" s="220">
        <f>IF(N163="základní",J163,0)</f>
        <v>206363.74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6" t="s">
        <v>85</v>
      </c>
      <c r="BK163" s="220">
        <f>ROUND(I163*H163,2)</f>
        <v>206363.74</v>
      </c>
      <c r="BL163" s="16" t="s">
        <v>150</v>
      </c>
      <c r="BM163" s="219" t="s">
        <v>210</v>
      </c>
    </row>
    <row r="164" spans="1:65" s="12" customFormat="1" ht="22.5" x14ac:dyDescent="0.2">
      <c r="B164" s="221"/>
      <c r="C164" s="222"/>
      <c r="D164" s="223" t="s">
        <v>152</v>
      </c>
      <c r="E164" s="224" t="s">
        <v>1</v>
      </c>
      <c r="F164" s="225" t="s">
        <v>211</v>
      </c>
      <c r="G164" s="222"/>
      <c r="H164" s="226">
        <v>195.53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152</v>
      </c>
      <c r="AU164" s="232" t="s">
        <v>87</v>
      </c>
      <c r="AV164" s="12" t="s">
        <v>87</v>
      </c>
      <c r="AW164" s="12" t="s">
        <v>35</v>
      </c>
      <c r="AX164" s="12" t="s">
        <v>78</v>
      </c>
      <c r="AY164" s="232" t="s">
        <v>144</v>
      </c>
    </row>
    <row r="165" spans="1:65" s="12" customFormat="1" ht="22.5" x14ac:dyDescent="0.2">
      <c r="B165" s="221"/>
      <c r="C165" s="222"/>
      <c r="D165" s="223" t="s">
        <v>152</v>
      </c>
      <c r="E165" s="224" t="s">
        <v>1</v>
      </c>
      <c r="F165" s="225" t="s">
        <v>212</v>
      </c>
      <c r="G165" s="222"/>
      <c r="H165" s="226">
        <v>23.7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152</v>
      </c>
      <c r="AU165" s="232" t="s">
        <v>87</v>
      </c>
      <c r="AV165" s="12" t="s">
        <v>87</v>
      </c>
      <c r="AW165" s="12" t="s">
        <v>35</v>
      </c>
      <c r="AX165" s="12" t="s">
        <v>78</v>
      </c>
      <c r="AY165" s="232" t="s">
        <v>144</v>
      </c>
    </row>
    <row r="166" spans="1:65" s="12" customFormat="1" ht="22.5" x14ac:dyDescent="0.2">
      <c r="B166" s="221"/>
      <c r="C166" s="222"/>
      <c r="D166" s="223" t="s">
        <v>152</v>
      </c>
      <c r="E166" s="224" t="s">
        <v>1</v>
      </c>
      <c r="F166" s="225" t="s">
        <v>213</v>
      </c>
      <c r="G166" s="222"/>
      <c r="H166" s="226">
        <v>88.5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152</v>
      </c>
      <c r="AU166" s="232" t="s">
        <v>87</v>
      </c>
      <c r="AV166" s="12" t="s">
        <v>87</v>
      </c>
      <c r="AW166" s="12" t="s">
        <v>35</v>
      </c>
      <c r="AX166" s="12" t="s">
        <v>78</v>
      </c>
      <c r="AY166" s="232" t="s">
        <v>144</v>
      </c>
    </row>
    <row r="167" spans="1:65" s="13" customFormat="1" x14ac:dyDescent="0.2">
      <c r="B167" s="233"/>
      <c r="C167" s="234"/>
      <c r="D167" s="223" t="s">
        <v>152</v>
      </c>
      <c r="E167" s="235" t="s">
        <v>1</v>
      </c>
      <c r="F167" s="236" t="s">
        <v>164</v>
      </c>
      <c r="G167" s="234"/>
      <c r="H167" s="237">
        <v>307.73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152</v>
      </c>
      <c r="AU167" s="243" t="s">
        <v>87</v>
      </c>
      <c r="AV167" s="13" t="s">
        <v>150</v>
      </c>
      <c r="AW167" s="13" t="s">
        <v>35</v>
      </c>
      <c r="AX167" s="13" t="s">
        <v>85</v>
      </c>
      <c r="AY167" s="243" t="s">
        <v>144</v>
      </c>
    </row>
    <row r="168" spans="1:65" s="1" customFormat="1" ht="21.75" customHeight="1" x14ac:dyDescent="0.2">
      <c r="A168" s="33"/>
      <c r="B168" s="34"/>
      <c r="C168" s="208" t="s">
        <v>214</v>
      </c>
      <c r="D168" s="208" t="s">
        <v>146</v>
      </c>
      <c r="E168" s="209" t="s">
        <v>215</v>
      </c>
      <c r="F168" s="210" t="s">
        <v>216</v>
      </c>
      <c r="G168" s="211" t="s">
        <v>209</v>
      </c>
      <c r="H168" s="212">
        <v>79</v>
      </c>
      <c r="I168" s="213">
        <v>215.6</v>
      </c>
      <c r="J168" s="212">
        <f>ROUND(I168*H168,2)</f>
        <v>17032.400000000001</v>
      </c>
      <c r="K168" s="214"/>
      <c r="L168" s="38"/>
      <c r="M168" s="215" t="s">
        <v>1</v>
      </c>
      <c r="N168" s="216" t="s">
        <v>43</v>
      </c>
      <c r="O168" s="70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9" t="s">
        <v>150</v>
      </c>
      <c r="AT168" s="219" t="s">
        <v>146</v>
      </c>
      <c r="AU168" s="219" t="s">
        <v>87</v>
      </c>
      <c r="AY168" s="16" t="s">
        <v>144</v>
      </c>
      <c r="BE168" s="220">
        <f>IF(N168="základní",J168,0)</f>
        <v>17032.400000000001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85</v>
      </c>
      <c r="BK168" s="220">
        <f>ROUND(I168*H168,2)</f>
        <v>17032.400000000001</v>
      </c>
      <c r="BL168" s="16" t="s">
        <v>150</v>
      </c>
      <c r="BM168" s="219" t="s">
        <v>217</v>
      </c>
    </row>
    <row r="169" spans="1:65" s="12" customFormat="1" ht="22.5" x14ac:dyDescent="0.2">
      <c r="B169" s="221"/>
      <c r="C169" s="222"/>
      <c r="D169" s="223" t="s">
        <v>152</v>
      </c>
      <c r="E169" s="224" t="s">
        <v>1</v>
      </c>
      <c r="F169" s="225" t="s">
        <v>218</v>
      </c>
      <c r="G169" s="222"/>
      <c r="H169" s="226">
        <v>79</v>
      </c>
      <c r="I169" s="227"/>
      <c r="J169" s="222"/>
      <c r="K169" s="222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152</v>
      </c>
      <c r="AU169" s="232" t="s">
        <v>87</v>
      </c>
      <c r="AV169" s="12" t="s">
        <v>87</v>
      </c>
      <c r="AW169" s="12" t="s">
        <v>35</v>
      </c>
      <c r="AX169" s="12" t="s">
        <v>85</v>
      </c>
      <c r="AY169" s="232" t="s">
        <v>144</v>
      </c>
    </row>
    <row r="170" spans="1:65" s="1" customFormat="1" ht="21.75" customHeight="1" x14ac:dyDescent="0.2">
      <c r="A170" s="33"/>
      <c r="B170" s="34"/>
      <c r="C170" s="208" t="s">
        <v>219</v>
      </c>
      <c r="D170" s="208" t="s">
        <v>146</v>
      </c>
      <c r="E170" s="209" t="s">
        <v>220</v>
      </c>
      <c r="F170" s="210" t="s">
        <v>221</v>
      </c>
      <c r="G170" s="211" t="s">
        <v>209</v>
      </c>
      <c r="H170" s="212">
        <v>104.04</v>
      </c>
      <c r="I170" s="213">
        <v>1330</v>
      </c>
      <c r="J170" s="212">
        <f>ROUND(I170*H170,2)</f>
        <v>138373.20000000001</v>
      </c>
      <c r="K170" s="214"/>
      <c r="L170" s="38"/>
      <c r="M170" s="215" t="s">
        <v>1</v>
      </c>
      <c r="N170" s="216" t="s">
        <v>43</v>
      </c>
      <c r="O170" s="70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9" t="s">
        <v>150</v>
      </c>
      <c r="AT170" s="219" t="s">
        <v>146</v>
      </c>
      <c r="AU170" s="219" t="s">
        <v>87</v>
      </c>
      <c r="AY170" s="16" t="s">
        <v>144</v>
      </c>
      <c r="BE170" s="220">
        <f>IF(N170="základní",J170,0)</f>
        <v>138373.20000000001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85</v>
      </c>
      <c r="BK170" s="220">
        <f>ROUND(I170*H170,2)</f>
        <v>138373.20000000001</v>
      </c>
      <c r="BL170" s="16" t="s">
        <v>150</v>
      </c>
      <c r="BM170" s="219" t="s">
        <v>222</v>
      </c>
    </row>
    <row r="171" spans="1:65" s="14" customFormat="1" x14ac:dyDescent="0.2">
      <c r="B171" s="244"/>
      <c r="C171" s="245"/>
      <c r="D171" s="223" t="s">
        <v>152</v>
      </c>
      <c r="E171" s="246" t="s">
        <v>1</v>
      </c>
      <c r="F171" s="247" t="s">
        <v>223</v>
      </c>
      <c r="G171" s="245"/>
      <c r="H171" s="246" t="s">
        <v>1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152</v>
      </c>
      <c r="AU171" s="253" t="s">
        <v>87</v>
      </c>
      <c r="AV171" s="14" t="s">
        <v>85</v>
      </c>
      <c r="AW171" s="14" t="s">
        <v>35</v>
      </c>
      <c r="AX171" s="14" t="s">
        <v>78</v>
      </c>
      <c r="AY171" s="253" t="s">
        <v>144</v>
      </c>
    </row>
    <row r="172" spans="1:65" s="12" customFormat="1" x14ac:dyDescent="0.2">
      <c r="B172" s="221"/>
      <c r="C172" s="222"/>
      <c r="D172" s="223" t="s">
        <v>152</v>
      </c>
      <c r="E172" s="224" t="s">
        <v>1</v>
      </c>
      <c r="F172" s="225" t="s">
        <v>224</v>
      </c>
      <c r="G172" s="222"/>
      <c r="H172" s="226">
        <v>95.4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152</v>
      </c>
      <c r="AU172" s="232" t="s">
        <v>87</v>
      </c>
      <c r="AV172" s="12" t="s">
        <v>87</v>
      </c>
      <c r="AW172" s="12" t="s">
        <v>35</v>
      </c>
      <c r="AX172" s="12" t="s">
        <v>78</v>
      </c>
      <c r="AY172" s="232" t="s">
        <v>144</v>
      </c>
    </row>
    <row r="173" spans="1:65" s="12" customFormat="1" x14ac:dyDescent="0.2">
      <c r="B173" s="221"/>
      <c r="C173" s="222"/>
      <c r="D173" s="223" t="s">
        <v>152</v>
      </c>
      <c r="E173" s="224" t="s">
        <v>1</v>
      </c>
      <c r="F173" s="225" t="s">
        <v>225</v>
      </c>
      <c r="G173" s="222"/>
      <c r="H173" s="226">
        <v>8.64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152</v>
      </c>
      <c r="AU173" s="232" t="s">
        <v>87</v>
      </c>
      <c r="AV173" s="12" t="s">
        <v>87</v>
      </c>
      <c r="AW173" s="12" t="s">
        <v>35</v>
      </c>
      <c r="AX173" s="12" t="s">
        <v>78</v>
      </c>
      <c r="AY173" s="232" t="s">
        <v>144</v>
      </c>
    </row>
    <row r="174" spans="1:65" s="13" customFormat="1" x14ac:dyDescent="0.2">
      <c r="B174" s="233"/>
      <c r="C174" s="234"/>
      <c r="D174" s="223" t="s">
        <v>152</v>
      </c>
      <c r="E174" s="235" t="s">
        <v>1</v>
      </c>
      <c r="F174" s="236" t="s">
        <v>164</v>
      </c>
      <c r="G174" s="234"/>
      <c r="H174" s="237">
        <v>104.04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152</v>
      </c>
      <c r="AU174" s="243" t="s">
        <v>87</v>
      </c>
      <c r="AV174" s="13" t="s">
        <v>150</v>
      </c>
      <c r="AW174" s="13" t="s">
        <v>35</v>
      </c>
      <c r="AX174" s="13" t="s">
        <v>85</v>
      </c>
      <c r="AY174" s="243" t="s">
        <v>144</v>
      </c>
    </row>
    <row r="175" spans="1:65" s="1" customFormat="1" ht="21.75" customHeight="1" x14ac:dyDescent="0.2">
      <c r="A175" s="33"/>
      <c r="B175" s="34"/>
      <c r="C175" s="208" t="s">
        <v>226</v>
      </c>
      <c r="D175" s="208" t="s">
        <v>146</v>
      </c>
      <c r="E175" s="209" t="s">
        <v>227</v>
      </c>
      <c r="F175" s="210" t="s">
        <v>228</v>
      </c>
      <c r="G175" s="211" t="s">
        <v>209</v>
      </c>
      <c r="H175" s="212">
        <v>138.87</v>
      </c>
      <c r="I175" s="213">
        <v>350</v>
      </c>
      <c r="J175" s="212">
        <f>ROUND(I175*H175,2)</f>
        <v>48604.5</v>
      </c>
      <c r="K175" s="214"/>
      <c r="L175" s="38"/>
      <c r="M175" s="215" t="s">
        <v>1</v>
      </c>
      <c r="N175" s="216" t="s">
        <v>43</v>
      </c>
      <c r="O175" s="70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9" t="s">
        <v>150</v>
      </c>
      <c r="AT175" s="219" t="s">
        <v>146</v>
      </c>
      <c r="AU175" s="219" t="s">
        <v>87</v>
      </c>
      <c r="AY175" s="16" t="s">
        <v>144</v>
      </c>
      <c r="BE175" s="220">
        <f>IF(N175="základní",J175,0)</f>
        <v>48604.5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6" t="s">
        <v>85</v>
      </c>
      <c r="BK175" s="220">
        <f>ROUND(I175*H175,2)</f>
        <v>48604.5</v>
      </c>
      <c r="BL175" s="16" t="s">
        <v>150</v>
      </c>
      <c r="BM175" s="219" t="s">
        <v>229</v>
      </c>
    </row>
    <row r="176" spans="1:65" s="14" customFormat="1" ht="22.5" x14ac:dyDescent="0.2">
      <c r="B176" s="244"/>
      <c r="C176" s="245"/>
      <c r="D176" s="223" t="s">
        <v>152</v>
      </c>
      <c r="E176" s="246" t="s">
        <v>1</v>
      </c>
      <c r="F176" s="247" t="s">
        <v>230</v>
      </c>
      <c r="G176" s="245"/>
      <c r="H176" s="246" t="s">
        <v>1</v>
      </c>
      <c r="I176" s="248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152</v>
      </c>
      <c r="AU176" s="253" t="s">
        <v>87</v>
      </c>
      <c r="AV176" s="14" t="s">
        <v>85</v>
      </c>
      <c r="AW176" s="14" t="s">
        <v>35</v>
      </c>
      <c r="AX176" s="14" t="s">
        <v>78</v>
      </c>
      <c r="AY176" s="253" t="s">
        <v>144</v>
      </c>
    </row>
    <row r="177" spans="1:65" s="12" customFormat="1" x14ac:dyDescent="0.2">
      <c r="B177" s="221"/>
      <c r="C177" s="222"/>
      <c r="D177" s="223" t="s">
        <v>152</v>
      </c>
      <c r="E177" s="224" t="s">
        <v>1</v>
      </c>
      <c r="F177" s="225" t="s">
        <v>231</v>
      </c>
      <c r="G177" s="222"/>
      <c r="H177" s="226">
        <v>138.87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152</v>
      </c>
      <c r="AU177" s="232" t="s">
        <v>87</v>
      </c>
      <c r="AV177" s="12" t="s">
        <v>87</v>
      </c>
      <c r="AW177" s="12" t="s">
        <v>35</v>
      </c>
      <c r="AX177" s="12" t="s">
        <v>85</v>
      </c>
      <c r="AY177" s="232" t="s">
        <v>144</v>
      </c>
    </row>
    <row r="178" spans="1:65" s="1" customFormat="1" ht="21.75" customHeight="1" x14ac:dyDescent="0.2">
      <c r="A178" s="33"/>
      <c r="B178" s="34"/>
      <c r="C178" s="208" t="s">
        <v>232</v>
      </c>
      <c r="D178" s="208" t="s">
        <v>146</v>
      </c>
      <c r="E178" s="209" t="s">
        <v>233</v>
      </c>
      <c r="F178" s="210" t="s">
        <v>234</v>
      </c>
      <c r="G178" s="211" t="s">
        <v>209</v>
      </c>
      <c r="H178" s="212">
        <v>1414</v>
      </c>
      <c r="I178" s="213">
        <v>350</v>
      </c>
      <c r="J178" s="212">
        <f>ROUND(I178*H178,2)</f>
        <v>494900</v>
      </c>
      <c r="K178" s="214"/>
      <c r="L178" s="38"/>
      <c r="M178" s="215" t="s">
        <v>1</v>
      </c>
      <c r="N178" s="216" t="s">
        <v>43</v>
      </c>
      <c r="O178" s="70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9" t="s">
        <v>150</v>
      </c>
      <c r="AT178" s="219" t="s">
        <v>146</v>
      </c>
      <c r="AU178" s="219" t="s">
        <v>87</v>
      </c>
      <c r="AY178" s="16" t="s">
        <v>144</v>
      </c>
      <c r="BE178" s="220">
        <f>IF(N178="základní",J178,0)</f>
        <v>494900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85</v>
      </c>
      <c r="BK178" s="220">
        <f>ROUND(I178*H178,2)</f>
        <v>494900</v>
      </c>
      <c r="BL178" s="16" t="s">
        <v>150</v>
      </c>
      <c r="BM178" s="219" t="s">
        <v>235</v>
      </c>
    </row>
    <row r="179" spans="1:65" s="14" customFormat="1" x14ac:dyDescent="0.2">
      <c r="B179" s="244"/>
      <c r="C179" s="245"/>
      <c r="D179" s="223" t="s">
        <v>152</v>
      </c>
      <c r="E179" s="246" t="s">
        <v>1</v>
      </c>
      <c r="F179" s="247" t="s">
        <v>236</v>
      </c>
      <c r="G179" s="245"/>
      <c r="H179" s="246" t="s">
        <v>1</v>
      </c>
      <c r="I179" s="248"/>
      <c r="J179" s="245"/>
      <c r="K179" s="245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152</v>
      </c>
      <c r="AU179" s="253" t="s">
        <v>87</v>
      </c>
      <c r="AV179" s="14" t="s">
        <v>85</v>
      </c>
      <c r="AW179" s="14" t="s">
        <v>35</v>
      </c>
      <c r="AX179" s="14" t="s">
        <v>78</v>
      </c>
      <c r="AY179" s="253" t="s">
        <v>144</v>
      </c>
    </row>
    <row r="180" spans="1:65" s="12" customFormat="1" x14ac:dyDescent="0.2">
      <c r="B180" s="221"/>
      <c r="C180" s="222"/>
      <c r="D180" s="223" t="s">
        <v>152</v>
      </c>
      <c r="E180" s="224" t="s">
        <v>1</v>
      </c>
      <c r="F180" s="225" t="s">
        <v>237</v>
      </c>
      <c r="G180" s="222"/>
      <c r="H180" s="226">
        <v>1414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152</v>
      </c>
      <c r="AU180" s="232" t="s">
        <v>87</v>
      </c>
      <c r="AV180" s="12" t="s">
        <v>87</v>
      </c>
      <c r="AW180" s="12" t="s">
        <v>35</v>
      </c>
      <c r="AX180" s="12" t="s">
        <v>85</v>
      </c>
      <c r="AY180" s="232" t="s">
        <v>144</v>
      </c>
    </row>
    <row r="181" spans="1:65" s="1" customFormat="1" ht="21.75" customHeight="1" x14ac:dyDescent="0.2">
      <c r="A181" s="33"/>
      <c r="B181" s="34"/>
      <c r="C181" s="208" t="s">
        <v>8</v>
      </c>
      <c r="D181" s="208" t="s">
        <v>146</v>
      </c>
      <c r="E181" s="209" t="s">
        <v>238</v>
      </c>
      <c r="F181" s="210" t="s">
        <v>239</v>
      </c>
      <c r="G181" s="211" t="s">
        <v>209</v>
      </c>
      <c r="H181" s="212">
        <v>59.52</v>
      </c>
      <c r="I181" s="213">
        <v>392</v>
      </c>
      <c r="J181" s="212">
        <f>ROUND(I181*H181,2)</f>
        <v>23331.84</v>
      </c>
      <c r="K181" s="214"/>
      <c r="L181" s="38"/>
      <c r="M181" s="215" t="s">
        <v>1</v>
      </c>
      <c r="N181" s="216" t="s">
        <v>43</v>
      </c>
      <c r="O181" s="70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9" t="s">
        <v>150</v>
      </c>
      <c r="AT181" s="219" t="s">
        <v>146</v>
      </c>
      <c r="AU181" s="219" t="s">
        <v>87</v>
      </c>
      <c r="AY181" s="16" t="s">
        <v>144</v>
      </c>
      <c r="BE181" s="220">
        <f>IF(N181="základní",J181,0)</f>
        <v>23331.84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6" t="s">
        <v>85</v>
      </c>
      <c r="BK181" s="220">
        <f>ROUND(I181*H181,2)</f>
        <v>23331.84</v>
      </c>
      <c r="BL181" s="16" t="s">
        <v>150</v>
      </c>
      <c r="BM181" s="219" t="s">
        <v>240</v>
      </c>
    </row>
    <row r="182" spans="1:65" s="14" customFormat="1" ht="22.5" x14ac:dyDescent="0.2">
      <c r="B182" s="244"/>
      <c r="C182" s="245"/>
      <c r="D182" s="223" t="s">
        <v>152</v>
      </c>
      <c r="E182" s="246" t="s">
        <v>1</v>
      </c>
      <c r="F182" s="247" t="s">
        <v>241</v>
      </c>
      <c r="G182" s="245"/>
      <c r="H182" s="246" t="s">
        <v>1</v>
      </c>
      <c r="I182" s="248"/>
      <c r="J182" s="245"/>
      <c r="K182" s="245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152</v>
      </c>
      <c r="AU182" s="253" t="s">
        <v>87</v>
      </c>
      <c r="AV182" s="14" t="s">
        <v>85</v>
      </c>
      <c r="AW182" s="14" t="s">
        <v>35</v>
      </c>
      <c r="AX182" s="14" t="s">
        <v>78</v>
      </c>
      <c r="AY182" s="253" t="s">
        <v>144</v>
      </c>
    </row>
    <row r="183" spans="1:65" s="12" customFormat="1" x14ac:dyDescent="0.2">
      <c r="B183" s="221"/>
      <c r="C183" s="222"/>
      <c r="D183" s="223" t="s">
        <v>152</v>
      </c>
      <c r="E183" s="224" t="s">
        <v>1</v>
      </c>
      <c r="F183" s="225" t="s">
        <v>242</v>
      </c>
      <c r="G183" s="222"/>
      <c r="H183" s="226">
        <v>59.52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152</v>
      </c>
      <c r="AU183" s="232" t="s">
        <v>87</v>
      </c>
      <c r="AV183" s="12" t="s">
        <v>87</v>
      </c>
      <c r="AW183" s="12" t="s">
        <v>35</v>
      </c>
      <c r="AX183" s="12" t="s">
        <v>85</v>
      </c>
      <c r="AY183" s="232" t="s">
        <v>144</v>
      </c>
    </row>
    <row r="184" spans="1:65" s="1" customFormat="1" ht="21.75" customHeight="1" x14ac:dyDescent="0.2">
      <c r="A184" s="33"/>
      <c r="B184" s="34"/>
      <c r="C184" s="208" t="s">
        <v>243</v>
      </c>
      <c r="D184" s="208" t="s">
        <v>146</v>
      </c>
      <c r="E184" s="209" t="s">
        <v>244</v>
      </c>
      <c r="F184" s="210" t="s">
        <v>245</v>
      </c>
      <c r="G184" s="211" t="s">
        <v>209</v>
      </c>
      <c r="H184" s="212">
        <v>606</v>
      </c>
      <c r="I184" s="213">
        <v>392</v>
      </c>
      <c r="J184" s="212">
        <f>ROUND(I184*H184,2)</f>
        <v>237552</v>
      </c>
      <c r="K184" s="214"/>
      <c r="L184" s="38"/>
      <c r="M184" s="215" t="s">
        <v>1</v>
      </c>
      <c r="N184" s="216" t="s">
        <v>43</v>
      </c>
      <c r="O184" s="70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9" t="s">
        <v>150</v>
      </c>
      <c r="AT184" s="219" t="s">
        <v>146</v>
      </c>
      <c r="AU184" s="219" t="s">
        <v>87</v>
      </c>
      <c r="AY184" s="16" t="s">
        <v>144</v>
      </c>
      <c r="BE184" s="220">
        <f>IF(N184="základní",J184,0)</f>
        <v>237552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85</v>
      </c>
      <c r="BK184" s="220">
        <f>ROUND(I184*H184,2)</f>
        <v>237552</v>
      </c>
      <c r="BL184" s="16" t="s">
        <v>150</v>
      </c>
      <c r="BM184" s="219" t="s">
        <v>246</v>
      </c>
    </row>
    <row r="185" spans="1:65" s="14" customFormat="1" x14ac:dyDescent="0.2">
      <c r="B185" s="244"/>
      <c r="C185" s="245"/>
      <c r="D185" s="223" t="s">
        <v>152</v>
      </c>
      <c r="E185" s="246" t="s">
        <v>1</v>
      </c>
      <c r="F185" s="247" t="s">
        <v>247</v>
      </c>
      <c r="G185" s="245"/>
      <c r="H185" s="246" t="s">
        <v>1</v>
      </c>
      <c r="I185" s="248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152</v>
      </c>
      <c r="AU185" s="253" t="s">
        <v>87</v>
      </c>
      <c r="AV185" s="14" t="s">
        <v>85</v>
      </c>
      <c r="AW185" s="14" t="s">
        <v>35</v>
      </c>
      <c r="AX185" s="14" t="s">
        <v>78</v>
      </c>
      <c r="AY185" s="253" t="s">
        <v>144</v>
      </c>
    </row>
    <row r="186" spans="1:65" s="12" customFormat="1" x14ac:dyDescent="0.2">
      <c r="B186" s="221"/>
      <c r="C186" s="222"/>
      <c r="D186" s="223" t="s">
        <v>152</v>
      </c>
      <c r="E186" s="224" t="s">
        <v>1</v>
      </c>
      <c r="F186" s="225" t="s">
        <v>248</v>
      </c>
      <c r="G186" s="222"/>
      <c r="H186" s="226">
        <v>606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152</v>
      </c>
      <c r="AU186" s="232" t="s">
        <v>87</v>
      </c>
      <c r="AV186" s="12" t="s">
        <v>87</v>
      </c>
      <c r="AW186" s="12" t="s">
        <v>35</v>
      </c>
      <c r="AX186" s="12" t="s">
        <v>85</v>
      </c>
      <c r="AY186" s="232" t="s">
        <v>144</v>
      </c>
    </row>
    <row r="187" spans="1:65" s="1" customFormat="1" ht="16.5" customHeight="1" x14ac:dyDescent="0.2">
      <c r="A187" s="33"/>
      <c r="B187" s="34"/>
      <c r="C187" s="208" t="s">
        <v>249</v>
      </c>
      <c r="D187" s="208" t="s">
        <v>146</v>
      </c>
      <c r="E187" s="209" t="s">
        <v>250</v>
      </c>
      <c r="F187" s="210" t="s">
        <v>251</v>
      </c>
      <c r="G187" s="211" t="s">
        <v>149</v>
      </c>
      <c r="H187" s="212">
        <v>210.86</v>
      </c>
      <c r="I187" s="213">
        <v>126</v>
      </c>
      <c r="J187" s="212">
        <f>ROUND(I187*H187,2)</f>
        <v>26568.36</v>
      </c>
      <c r="K187" s="214"/>
      <c r="L187" s="38"/>
      <c r="M187" s="215" t="s">
        <v>1</v>
      </c>
      <c r="N187" s="216" t="s">
        <v>43</v>
      </c>
      <c r="O187" s="70"/>
      <c r="P187" s="217">
        <f>O187*H187</f>
        <v>0</v>
      </c>
      <c r="Q187" s="217">
        <v>5.8E-4</v>
      </c>
      <c r="R187" s="217">
        <f>Q187*H187</f>
        <v>0.12229880000000001</v>
      </c>
      <c r="S187" s="217">
        <v>0</v>
      </c>
      <c r="T187" s="218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9" t="s">
        <v>150</v>
      </c>
      <c r="AT187" s="219" t="s">
        <v>146</v>
      </c>
      <c r="AU187" s="219" t="s">
        <v>87</v>
      </c>
      <c r="AY187" s="16" t="s">
        <v>144</v>
      </c>
      <c r="BE187" s="220">
        <f>IF(N187="základní",J187,0)</f>
        <v>26568.36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6" t="s">
        <v>85</v>
      </c>
      <c r="BK187" s="220">
        <f>ROUND(I187*H187,2)</f>
        <v>26568.36</v>
      </c>
      <c r="BL187" s="16" t="s">
        <v>150</v>
      </c>
      <c r="BM187" s="219" t="s">
        <v>252</v>
      </c>
    </row>
    <row r="188" spans="1:65" s="12" customFormat="1" x14ac:dyDescent="0.2">
      <c r="B188" s="221"/>
      <c r="C188" s="222"/>
      <c r="D188" s="223" t="s">
        <v>152</v>
      </c>
      <c r="E188" s="224" t="s">
        <v>1</v>
      </c>
      <c r="F188" s="225" t="s">
        <v>253</v>
      </c>
      <c r="G188" s="222"/>
      <c r="H188" s="226">
        <v>210.86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152</v>
      </c>
      <c r="AU188" s="232" t="s">
        <v>87</v>
      </c>
      <c r="AV188" s="12" t="s">
        <v>87</v>
      </c>
      <c r="AW188" s="12" t="s">
        <v>35</v>
      </c>
      <c r="AX188" s="12" t="s">
        <v>85</v>
      </c>
      <c r="AY188" s="232" t="s">
        <v>144</v>
      </c>
    </row>
    <row r="189" spans="1:65" s="1" customFormat="1" ht="16.5" customHeight="1" x14ac:dyDescent="0.2">
      <c r="A189" s="33"/>
      <c r="B189" s="34"/>
      <c r="C189" s="208" t="s">
        <v>254</v>
      </c>
      <c r="D189" s="208" t="s">
        <v>146</v>
      </c>
      <c r="E189" s="209" t="s">
        <v>255</v>
      </c>
      <c r="F189" s="210" t="s">
        <v>256</v>
      </c>
      <c r="G189" s="211" t="s">
        <v>149</v>
      </c>
      <c r="H189" s="212">
        <v>612.80999999999995</v>
      </c>
      <c r="I189" s="213">
        <v>168</v>
      </c>
      <c r="J189" s="212">
        <f>ROUND(I189*H189,2)</f>
        <v>102952.08</v>
      </c>
      <c r="K189" s="214"/>
      <c r="L189" s="38"/>
      <c r="M189" s="215" t="s">
        <v>1</v>
      </c>
      <c r="N189" s="216" t="s">
        <v>43</v>
      </c>
      <c r="O189" s="70"/>
      <c r="P189" s="217">
        <f>O189*H189</f>
        <v>0</v>
      </c>
      <c r="Q189" s="217">
        <v>5.9000000000000003E-4</v>
      </c>
      <c r="R189" s="217">
        <f>Q189*H189</f>
        <v>0.36155789999999999</v>
      </c>
      <c r="S189" s="217">
        <v>0</v>
      </c>
      <c r="T189" s="218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9" t="s">
        <v>150</v>
      </c>
      <c r="AT189" s="219" t="s">
        <v>146</v>
      </c>
      <c r="AU189" s="219" t="s">
        <v>87</v>
      </c>
      <c r="AY189" s="16" t="s">
        <v>144</v>
      </c>
      <c r="BE189" s="220">
        <f>IF(N189="základní",J189,0)</f>
        <v>102952.08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6" t="s">
        <v>85</v>
      </c>
      <c r="BK189" s="220">
        <f>ROUND(I189*H189,2)</f>
        <v>102952.08</v>
      </c>
      <c r="BL189" s="16" t="s">
        <v>150</v>
      </c>
      <c r="BM189" s="219" t="s">
        <v>257</v>
      </c>
    </row>
    <row r="190" spans="1:65" s="12" customFormat="1" ht="22.5" x14ac:dyDescent="0.2">
      <c r="B190" s="221"/>
      <c r="C190" s="222"/>
      <c r="D190" s="223" t="s">
        <v>152</v>
      </c>
      <c r="E190" s="224" t="s">
        <v>1</v>
      </c>
      <c r="F190" s="225" t="s">
        <v>258</v>
      </c>
      <c r="G190" s="222"/>
      <c r="H190" s="226">
        <v>13.96</v>
      </c>
      <c r="I190" s="227"/>
      <c r="J190" s="222"/>
      <c r="K190" s="222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152</v>
      </c>
      <c r="AU190" s="232" t="s">
        <v>87</v>
      </c>
      <c r="AV190" s="12" t="s">
        <v>87</v>
      </c>
      <c r="AW190" s="12" t="s">
        <v>35</v>
      </c>
      <c r="AX190" s="12" t="s">
        <v>78</v>
      </c>
      <c r="AY190" s="232" t="s">
        <v>144</v>
      </c>
    </row>
    <row r="191" spans="1:65" s="12" customFormat="1" ht="33.75" x14ac:dyDescent="0.2">
      <c r="B191" s="221"/>
      <c r="C191" s="222"/>
      <c r="D191" s="223" t="s">
        <v>152</v>
      </c>
      <c r="E191" s="224" t="s">
        <v>1</v>
      </c>
      <c r="F191" s="225" t="s">
        <v>259</v>
      </c>
      <c r="G191" s="222"/>
      <c r="H191" s="226">
        <v>376.07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152</v>
      </c>
      <c r="AU191" s="232" t="s">
        <v>87</v>
      </c>
      <c r="AV191" s="12" t="s">
        <v>87</v>
      </c>
      <c r="AW191" s="12" t="s">
        <v>35</v>
      </c>
      <c r="AX191" s="12" t="s">
        <v>78</v>
      </c>
      <c r="AY191" s="232" t="s">
        <v>144</v>
      </c>
    </row>
    <row r="192" spans="1:65" s="12" customFormat="1" ht="22.5" x14ac:dyDescent="0.2">
      <c r="B192" s="221"/>
      <c r="C192" s="222"/>
      <c r="D192" s="223" t="s">
        <v>152</v>
      </c>
      <c r="E192" s="224" t="s">
        <v>1</v>
      </c>
      <c r="F192" s="225" t="s">
        <v>260</v>
      </c>
      <c r="G192" s="222"/>
      <c r="H192" s="226">
        <v>113.73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152</v>
      </c>
      <c r="AU192" s="232" t="s">
        <v>87</v>
      </c>
      <c r="AV192" s="12" t="s">
        <v>87</v>
      </c>
      <c r="AW192" s="12" t="s">
        <v>35</v>
      </c>
      <c r="AX192" s="12" t="s">
        <v>78</v>
      </c>
      <c r="AY192" s="232" t="s">
        <v>144</v>
      </c>
    </row>
    <row r="193" spans="1:65" s="12" customFormat="1" ht="22.5" x14ac:dyDescent="0.2">
      <c r="B193" s="221"/>
      <c r="C193" s="222"/>
      <c r="D193" s="223" t="s">
        <v>152</v>
      </c>
      <c r="E193" s="224" t="s">
        <v>1</v>
      </c>
      <c r="F193" s="225" t="s">
        <v>261</v>
      </c>
      <c r="G193" s="222"/>
      <c r="H193" s="226">
        <v>109.05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152</v>
      </c>
      <c r="AU193" s="232" t="s">
        <v>87</v>
      </c>
      <c r="AV193" s="12" t="s">
        <v>87</v>
      </c>
      <c r="AW193" s="12" t="s">
        <v>35</v>
      </c>
      <c r="AX193" s="12" t="s">
        <v>78</v>
      </c>
      <c r="AY193" s="232" t="s">
        <v>144</v>
      </c>
    </row>
    <row r="194" spans="1:65" s="13" customFormat="1" x14ac:dyDescent="0.2">
      <c r="B194" s="233"/>
      <c r="C194" s="234"/>
      <c r="D194" s="223" t="s">
        <v>152</v>
      </c>
      <c r="E194" s="235" t="s">
        <v>1</v>
      </c>
      <c r="F194" s="236" t="s">
        <v>164</v>
      </c>
      <c r="G194" s="234"/>
      <c r="H194" s="237">
        <v>612.80999999999995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152</v>
      </c>
      <c r="AU194" s="243" t="s">
        <v>87</v>
      </c>
      <c r="AV194" s="13" t="s">
        <v>150</v>
      </c>
      <c r="AW194" s="13" t="s">
        <v>35</v>
      </c>
      <c r="AX194" s="13" t="s">
        <v>85</v>
      </c>
      <c r="AY194" s="243" t="s">
        <v>144</v>
      </c>
    </row>
    <row r="195" spans="1:65" s="1" customFormat="1" ht="16.5" customHeight="1" x14ac:dyDescent="0.2">
      <c r="A195" s="33"/>
      <c r="B195" s="34"/>
      <c r="C195" s="208" t="s">
        <v>262</v>
      </c>
      <c r="D195" s="208" t="s">
        <v>146</v>
      </c>
      <c r="E195" s="209" t="s">
        <v>263</v>
      </c>
      <c r="F195" s="210" t="s">
        <v>264</v>
      </c>
      <c r="G195" s="211" t="s">
        <v>149</v>
      </c>
      <c r="H195" s="212">
        <v>1109.1400000000001</v>
      </c>
      <c r="I195" s="213">
        <v>210</v>
      </c>
      <c r="J195" s="212">
        <f>ROUND(I195*H195,2)</f>
        <v>232919.4</v>
      </c>
      <c r="K195" s="214"/>
      <c r="L195" s="38"/>
      <c r="M195" s="215" t="s">
        <v>1</v>
      </c>
      <c r="N195" s="216" t="s">
        <v>43</v>
      </c>
      <c r="O195" s="70"/>
      <c r="P195" s="217">
        <f>O195*H195</f>
        <v>0</v>
      </c>
      <c r="Q195" s="217">
        <v>6.3000000000000003E-4</v>
      </c>
      <c r="R195" s="217">
        <f>Q195*H195</f>
        <v>0.69875820000000011</v>
      </c>
      <c r="S195" s="217">
        <v>0</v>
      </c>
      <c r="T195" s="218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9" t="s">
        <v>150</v>
      </c>
      <c r="AT195" s="219" t="s">
        <v>146</v>
      </c>
      <c r="AU195" s="219" t="s">
        <v>87</v>
      </c>
      <c r="AY195" s="16" t="s">
        <v>144</v>
      </c>
      <c r="BE195" s="220">
        <f>IF(N195="základní",J195,0)</f>
        <v>232919.4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6" t="s">
        <v>85</v>
      </c>
      <c r="BK195" s="220">
        <f>ROUND(I195*H195,2)</f>
        <v>232919.4</v>
      </c>
      <c r="BL195" s="16" t="s">
        <v>150</v>
      </c>
      <c r="BM195" s="219" t="s">
        <v>265</v>
      </c>
    </row>
    <row r="196" spans="1:65" s="14" customFormat="1" x14ac:dyDescent="0.2">
      <c r="B196" s="244"/>
      <c r="C196" s="245"/>
      <c r="D196" s="223" t="s">
        <v>152</v>
      </c>
      <c r="E196" s="246" t="s">
        <v>1</v>
      </c>
      <c r="F196" s="247" t="s">
        <v>266</v>
      </c>
      <c r="G196" s="245"/>
      <c r="H196" s="246" t="s">
        <v>1</v>
      </c>
      <c r="I196" s="248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152</v>
      </c>
      <c r="AU196" s="253" t="s">
        <v>87</v>
      </c>
      <c r="AV196" s="14" t="s">
        <v>85</v>
      </c>
      <c r="AW196" s="14" t="s">
        <v>35</v>
      </c>
      <c r="AX196" s="14" t="s">
        <v>78</v>
      </c>
      <c r="AY196" s="253" t="s">
        <v>144</v>
      </c>
    </row>
    <row r="197" spans="1:65" s="12" customFormat="1" ht="22.5" x14ac:dyDescent="0.2">
      <c r="B197" s="221"/>
      <c r="C197" s="222"/>
      <c r="D197" s="223" t="s">
        <v>152</v>
      </c>
      <c r="E197" s="224" t="s">
        <v>1</v>
      </c>
      <c r="F197" s="225" t="s">
        <v>267</v>
      </c>
      <c r="G197" s="222"/>
      <c r="H197" s="226">
        <v>1721.95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152</v>
      </c>
      <c r="AU197" s="232" t="s">
        <v>87</v>
      </c>
      <c r="AV197" s="12" t="s">
        <v>87</v>
      </c>
      <c r="AW197" s="12" t="s">
        <v>35</v>
      </c>
      <c r="AX197" s="12" t="s">
        <v>78</v>
      </c>
      <c r="AY197" s="232" t="s">
        <v>144</v>
      </c>
    </row>
    <row r="198" spans="1:65" s="12" customFormat="1" ht="22.5" x14ac:dyDescent="0.2">
      <c r="B198" s="221"/>
      <c r="C198" s="222"/>
      <c r="D198" s="223" t="s">
        <v>152</v>
      </c>
      <c r="E198" s="224" t="s">
        <v>1</v>
      </c>
      <c r="F198" s="225" t="s">
        <v>268</v>
      </c>
      <c r="G198" s="222"/>
      <c r="H198" s="226">
        <v>-222.78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152</v>
      </c>
      <c r="AU198" s="232" t="s">
        <v>87</v>
      </c>
      <c r="AV198" s="12" t="s">
        <v>87</v>
      </c>
      <c r="AW198" s="12" t="s">
        <v>35</v>
      </c>
      <c r="AX198" s="12" t="s">
        <v>78</v>
      </c>
      <c r="AY198" s="232" t="s">
        <v>144</v>
      </c>
    </row>
    <row r="199" spans="1:65" s="12" customFormat="1" ht="22.5" x14ac:dyDescent="0.2">
      <c r="B199" s="221"/>
      <c r="C199" s="222"/>
      <c r="D199" s="223" t="s">
        <v>152</v>
      </c>
      <c r="E199" s="224" t="s">
        <v>1</v>
      </c>
      <c r="F199" s="225" t="s">
        <v>269</v>
      </c>
      <c r="G199" s="222"/>
      <c r="H199" s="226">
        <v>-390.03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152</v>
      </c>
      <c r="AU199" s="232" t="s">
        <v>87</v>
      </c>
      <c r="AV199" s="12" t="s">
        <v>87</v>
      </c>
      <c r="AW199" s="12" t="s">
        <v>35</v>
      </c>
      <c r="AX199" s="12" t="s">
        <v>78</v>
      </c>
      <c r="AY199" s="232" t="s">
        <v>144</v>
      </c>
    </row>
    <row r="200" spans="1:65" s="13" customFormat="1" x14ac:dyDescent="0.2">
      <c r="B200" s="233"/>
      <c r="C200" s="234"/>
      <c r="D200" s="223" t="s">
        <v>152</v>
      </c>
      <c r="E200" s="235" t="s">
        <v>1</v>
      </c>
      <c r="F200" s="236" t="s">
        <v>164</v>
      </c>
      <c r="G200" s="234"/>
      <c r="H200" s="237">
        <v>1109.1400000000001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152</v>
      </c>
      <c r="AU200" s="243" t="s">
        <v>87</v>
      </c>
      <c r="AV200" s="13" t="s">
        <v>150</v>
      </c>
      <c r="AW200" s="13" t="s">
        <v>35</v>
      </c>
      <c r="AX200" s="13" t="s">
        <v>85</v>
      </c>
      <c r="AY200" s="243" t="s">
        <v>144</v>
      </c>
    </row>
    <row r="201" spans="1:65" s="1" customFormat="1" ht="16.5" customHeight="1" x14ac:dyDescent="0.2">
      <c r="A201" s="33"/>
      <c r="B201" s="34"/>
      <c r="C201" s="208" t="s">
        <v>270</v>
      </c>
      <c r="D201" s="208" t="s">
        <v>146</v>
      </c>
      <c r="E201" s="209" t="s">
        <v>271</v>
      </c>
      <c r="F201" s="210" t="s">
        <v>272</v>
      </c>
      <c r="G201" s="211" t="s">
        <v>149</v>
      </c>
      <c r="H201" s="212">
        <v>210.86</v>
      </c>
      <c r="I201" s="213">
        <v>42</v>
      </c>
      <c r="J201" s="212">
        <f>ROUND(I201*H201,2)</f>
        <v>8856.1200000000008</v>
      </c>
      <c r="K201" s="214"/>
      <c r="L201" s="38"/>
      <c r="M201" s="215" t="s">
        <v>1</v>
      </c>
      <c r="N201" s="216" t="s">
        <v>43</v>
      </c>
      <c r="O201" s="70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9" t="s">
        <v>150</v>
      </c>
      <c r="AT201" s="219" t="s">
        <v>146</v>
      </c>
      <c r="AU201" s="219" t="s">
        <v>87</v>
      </c>
      <c r="AY201" s="16" t="s">
        <v>144</v>
      </c>
      <c r="BE201" s="220">
        <f>IF(N201="základní",J201,0)</f>
        <v>8856.1200000000008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6" t="s">
        <v>85</v>
      </c>
      <c r="BK201" s="220">
        <f>ROUND(I201*H201,2)</f>
        <v>8856.1200000000008</v>
      </c>
      <c r="BL201" s="16" t="s">
        <v>150</v>
      </c>
      <c r="BM201" s="219" t="s">
        <v>273</v>
      </c>
    </row>
    <row r="202" spans="1:65" s="12" customFormat="1" x14ac:dyDescent="0.2">
      <c r="B202" s="221"/>
      <c r="C202" s="222"/>
      <c r="D202" s="223" t="s">
        <v>152</v>
      </c>
      <c r="E202" s="224" t="s">
        <v>1</v>
      </c>
      <c r="F202" s="225" t="s">
        <v>274</v>
      </c>
      <c r="G202" s="222"/>
      <c r="H202" s="226">
        <v>210.86</v>
      </c>
      <c r="I202" s="227"/>
      <c r="J202" s="222"/>
      <c r="K202" s="222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152</v>
      </c>
      <c r="AU202" s="232" t="s">
        <v>87</v>
      </c>
      <c r="AV202" s="12" t="s">
        <v>87</v>
      </c>
      <c r="AW202" s="12" t="s">
        <v>35</v>
      </c>
      <c r="AX202" s="12" t="s">
        <v>85</v>
      </c>
      <c r="AY202" s="232" t="s">
        <v>144</v>
      </c>
    </row>
    <row r="203" spans="1:65" s="1" customFormat="1" ht="16.5" customHeight="1" x14ac:dyDescent="0.2">
      <c r="A203" s="33"/>
      <c r="B203" s="34"/>
      <c r="C203" s="208" t="s">
        <v>7</v>
      </c>
      <c r="D203" s="208" t="s">
        <v>146</v>
      </c>
      <c r="E203" s="209" t="s">
        <v>275</v>
      </c>
      <c r="F203" s="210" t="s">
        <v>276</v>
      </c>
      <c r="G203" s="211" t="s">
        <v>149</v>
      </c>
      <c r="H203" s="212">
        <v>612.80999999999995</v>
      </c>
      <c r="I203" s="213">
        <v>49</v>
      </c>
      <c r="J203" s="212">
        <f>ROUND(I203*H203,2)</f>
        <v>30027.69</v>
      </c>
      <c r="K203" s="214"/>
      <c r="L203" s="38"/>
      <c r="M203" s="215" t="s">
        <v>1</v>
      </c>
      <c r="N203" s="216" t="s">
        <v>43</v>
      </c>
      <c r="O203" s="70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9" t="s">
        <v>150</v>
      </c>
      <c r="AT203" s="219" t="s">
        <v>146</v>
      </c>
      <c r="AU203" s="219" t="s">
        <v>87</v>
      </c>
      <c r="AY203" s="16" t="s">
        <v>144</v>
      </c>
      <c r="BE203" s="220">
        <f>IF(N203="základní",J203,0)</f>
        <v>30027.69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6" t="s">
        <v>85</v>
      </c>
      <c r="BK203" s="220">
        <f>ROUND(I203*H203,2)</f>
        <v>30027.69</v>
      </c>
      <c r="BL203" s="16" t="s">
        <v>150</v>
      </c>
      <c r="BM203" s="219" t="s">
        <v>277</v>
      </c>
    </row>
    <row r="204" spans="1:65" s="12" customFormat="1" x14ac:dyDescent="0.2">
      <c r="B204" s="221"/>
      <c r="C204" s="222"/>
      <c r="D204" s="223" t="s">
        <v>152</v>
      </c>
      <c r="E204" s="224" t="s">
        <v>1</v>
      </c>
      <c r="F204" s="225" t="s">
        <v>278</v>
      </c>
      <c r="G204" s="222"/>
      <c r="H204" s="226">
        <v>612.80999999999995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152</v>
      </c>
      <c r="AU204" s="232" t="s">
        <v>87</v>
      </c>
      <c r="AV204" s="12" t="s">
        <v>87</v>
      </c>
      <c r="AW204" s="12" t="s">
        <v>35</v>
      </c>
      <c r="AX204" s="12" t="s">
        <v>85</v>
      </c>
      <c r="AY204" s="232" t="s">
        <v>144</v>
      </c>
    </row>
    <row r="205" spans="1:65" s="1" customFormat="1" ht="16.5" customHeight="1" x14ac:dyDescent="0.2">
      <c r="A205" s="33"/>
      <c r="B205" s="34"/>
      <c r="C205" s="208" t="s">
        <v>279</v>
      </c>
      <c r="D205" s="208" t="s">
        <v>146</v>
      </c>
      <c r="E205" s="209" t="s">
        <v>280</v>
      </c>
      <c r="F205" s="210" t="s">
        <v>281</v>
      </c>
      <c r="G205" s="211" t="s">
        <v>149</v>
      </c>
      <c r="H205" s="212">
        <v>1109.1400000000001</v>
      </c>
      <c r="I205" s="213">
        <v>63</v>
      </c>
      <c r="J205" s="212">
        <f>ROUND(I205*H205,2)</f>
        <v>69875.820000000007</v>
      </c>
      <c r="K205" s="214"/>
      <c r="L205" s="38"/>
      <c r="M205" s="215" t="s">
        <v>1</v>
      </c>
      <c r="N205" s="216" t="s">
        <v>43</v>
      </c>
      <c r="O205" s="70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9" t="s">
        <v>150</v>
      </c>
      <c r="AT205" s="219" t="s">
        <v>146</v>
      </c>
      <c r="AU205" s="219" t="s">
        <v>87</v>
      </c>
      <c r="AY205" s="16" t="s">
        <v>144</v>
      </c>
      <c r="BE205" s="220">
        <f>IF(N205="základní",J205,0)</f>
        <v>69875.820000000007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6" t="s">
        <v>85</v>
      </c>
      <c r="BK205" s="220">
        <f>ROUND(I205*H205,2)</f>
        <v>69875.820000000007</v>
      </c>
      <c r="BL205" s="16" t="s">
        <v>150</v>
      </c>
      <c r="BM205" s="219" t="s">
        <v>282</v>
      </c>
    </row>
    <row r="206" spans="1:65" s="12" customFormat="1" x14ac:dyDescent="0.2">
      <c r="B206" s="221"/>
      <c r="C206" s="222"/>
      <c r="D206" s="223" t="s">
        <v>152</v>
      </c>
      <c r="E206" s="224" t="s">
        <v>1</v>
      </c>
      <c r="F206" s="225" t="s">
        <v>283</v>
      </c>
      <c r="G206" s="222"/>
      <c r="H206" s="226">
        <v>1109.1400000000001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152</v>
      </c>
      <c r="AU206" s="232" t="s">
        <v>87</v>
      </c>
      <c r="AV206" s="12" t="s">
        <v>87</v>
      </c>
      <c r="AW206" s="12" t="s">
        <v>35</v>
      </c>
      <c r="AX206" s="12" t="s">
        <v>85</v>
      </c>
      <c r="AY206" s="232" t="s">
        <v>144</v>
      </c>
    </row>
    <row r="207" spans="1:65" s="1" customFormat="1" ht="21.75" customHeight="1" x14ac:dyDescent="0.2">
      <c r="A207" s="33"/>
      <c r="B207" s="34"/>
      <c r="C207" s="208" t="s">
        <v>284</v>
      </c>
      <c r="D207" s="208" t="s">
        <v>146</v>
      </c>
      <c r="E207" s="209" t="s">
        <v>285</v>
      </c>
      <c r="F207" s="210" t="s">
        <v>286</v>
      </c>
      <c r="G207" s="211" t="s">
        <v>209</v>
      </c>
      <c r="H207" s="212">
        <v>940.52</v>
      </c>
      <c r="I207" s="213">
        <v>98</v>
      </c>
      <c r="J207" s="212">
        <f>ROUND(I207*H207,2)</f>
        <v>92170.96</v>
      </c>
      <c r="K207" s="214"/>
      <c r="L207" s="38"/>
      <c r="M207" s="215" t="s">
        <v>1</v>
      </c>
      <c r="N207" s="216" t="s">
        <v>43</v>
      </c>
      <c r="O207" s="70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9" t="s">
        <v>150</v>
      </c>
      <c r="AT207" s="219" t="s">
        <v>146</v>
      </c>
      <c r="AU207" s="219" t="s">
        <v>87</v>
      </c>
      <c r="AY207" s="16" t="s">
        <v>144</v>
      </c>
      <c r="BE207" s="220">
        <f>IF(N207="základní",J207,0)</f>
        <v>92170.96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85</v>
      </c>
      <c r="BK207" s="220">
        <f>ROUND(I207*H207,2)</f>
        <v>92170.96</v>
      </c>
      <c r="BL207" s="16" t="s">
        <v>150</v>
      </c>
      <c r="BM207" s="219" t="s">
        <v>287</v>
      </c>
    </row>
    <row r="208" spans="1:65" s="12" customFormat="1" x14ac:dyDescent="0.2">
      <c r="B208" s="221"/>
      <c r="C208" s="222"/>
      <c r="D208" s="223" t="s">
        <v>152</v>
      </c>
      <c r="E208" s="224" t="s">
        <v>1</v>
      </c>
      <c r="F208" s="225" t="s">
        <v>288</v>
      </c>
      <c r="G208" s="222"/>
      <c r="H208" s="226">
        <v>940.52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152</v>
      </c>
      <c r="AU208" s="232" t="s">
        <v>87</v>
      </c>
      <c r="AV208" s="12" t="s">
        <v>87</v>
      </c>
      <c r="AW208" s="12" t="s">
        <v>35</v>
      </c>
      <c r="AX208" s="12" t="s">
        <v>85</v>
      </c>
      <c r="AY208" s="232" t="s">
        <v>144</v>
      </c>
    </row>
    <row r="209" spans="1:65" s="1" customFormat="1" ht="21.75" customHeight="1" x14ac:dyDescent="0.2">
      <c r="A209" s="33"/>
      <c r="B209" s="34"/>
      <c r="C209" s="208" t="s">
        <v>289</v>
      </c>
      <c r="D209" s="208" t="s">
        <v>146</v>
      </c>
      <c r="E209" s="209" t="s">
        <v>290</v>
      </c>
      <c r="F209" s="210" t="s">
        <v>291</v>
      </c>
      <c r="G209" s="211" t="s">
        <v>209</v>
      </c>
      <c r="H209" s="212">
        <v>1534.94</v>
      </c>
      <c r="I209" s="213">
        <v>98</v>
      </c>
      <c r="J209" s="212">
        <f>ROUND(I209*H209,2)</f>
        <v>150424.12</v>
      </c>
      <c r="K209" s="214"/>
      <c r="L209" s="38"/>
      <c r="M209" s="215" t="s">
        <v>1</v>
      </c>
      <c r="N209" s="216" t="s">
        <v>43</v>
      </c>
      <c r="O209" s="70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9" t="s">
        <v>150</v>
      </c>
      <c r="AT209" s="219" t="s">
        <v>146</v>
      </c>
      <c r="AU209" s="219" t="s">
        <v>87</v>
      </c>
      <c r="AY209" s="16" t="s">
        <v>144</v>
      </c>
      <c r="BE209" s="220">
        <f>IF(N209="základní",J209,0)</f>
        <v>150424.12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6" t="s">
        <v>85</v>
      </c>
      <c r="BK209" s="220">
        <f>ROUND(I209*H209,2)</f>
        <v>150424.12</v>
      </c>
      <c r="BL209" s="16" t="s">
        <v>150</v>
      </c>
      <c r="BM209" s="219" t="s">
        <v>292</v>
      </c>
    </row>
    <row r="210" spans="1:65" s="14" customFormat="1" ht="22.5" x14ac:dyDescent="0.2">
      <c r="B210" s="244"/>
      <c r="C210" s="245"/>
      <c r="D210" s="223" t="s">
        <v>152</v>
      </c>
      <c r="E210" s="246" t="s">
        <v>1</v>
      </c>
      <c r="F210" s="247" t="s">
        <v>293</v>
      </c>
      <c r="G210" s="245"/>
      <c r="H210" s="246" t="s">
        <v>1</v>
      </c>
      <c r="I210" s="248"/>
      <c r="J210" s="245"/>
      <c r="K210" s="245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152</v>
      </c>
      <c r="AU210" s="253" t="s">
        <v>87</v>
      </c>
      <c r="AV210" s="14" t="s">
        <v>85</v>
      </c>
      <c r="AW210" s="14" t="s">
        <v>35</v>
      </c>
      <c r="AX210" s="14" t="s">
        <v>78</v>
      </c>
      <c r="AY210" s="253" t="s">
        <v>144</v>
      </c>
    </row>
    <row r="211" spans="1:65" s="12" customFormat="1" x14ac:dyDescent="0.2">
      <c r="B211" s="221"/>
      <c r="C211" s="222"/>
      <c r="D211" s="223" t="s">
        <v>152</v>
      </c>
      <c r="E211" s="224" t="s">
        <v>1</v>
      </c>
      <c r="F211" s="225" t="s">
        <v>294</v>
      </c>
      <c r="G211" s="222"/>
      <c r="H211" s="226">
        <v>1534.94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152</v>
      </c>
      <c r="AU211" s="232" t="s">
        <v>87</v>
      </c>
      <c r="AV211" s="12" t="s">
        <v>87</v>
      </c>
      <c r="AW211" s="12" t="s">
        <v>35</v>
      </c>
      <c r="AX211" s="12" t="s">
        <v>85</v>
      </c>
      <c r="AY211" s="232" t="s">
        <v>144</v>
      </c>
    </row>
    <row r="212" spans="1:65" s="1" customFormat="1" ht="21.75" customHeight="1" x14ac:dyDescent="0.2">
      <c r="A212" s="33"/>
      <c r="B212" s="34"/>
      <c r="C212" s="208" t="s">
        <v>295</v>
      </c>
      <c r="D212" s="208" t="s">
        <v>146</v>
      </c>
      <c r="E212" s="209" t="s">
        <v>296</v>
      </c>
      <c r="F212" s="210" t="s">
        <v>297</v>
      </c>
      <c r="G212" s="211" t="s">
        <v>209</v>
      </c>
      <c r="H212" s="212">
        <v>627.84</v>
      </c>
      <c r="I212" s="213">
        <v>98</v>
      </c>
      <c r="J212" s="212">
        <f>ROUND(I212*H212,2)</f>
        <v>61528.32</v>
      </c>
      <c r="K212" s="214"/>
      <c r="L212" s="38"/>
      <c r="M212" s="215" t="s">
        <v>1</v>
      </c>
      <c r="N212" s="216" t="s">
        <v>43</v>
      </c>
      <c r="O212" s="70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9" t="s">
        <v>150</v>
      </c>
      <c r="AT212" s="219" t="s">
        <v>146</v>
      </c>
      <c r="AU212" s="219" t="s">
        <v>87</v>
      </c>
      <c r="AY212" s="16" t="s">
        <v>144</v>
      </c>
      <c r="BE212" s="220">
        <f>IF(N212="základní",J212,0)</f>
        <v>61528.32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6" t="s">
        <v>85</v>
      </c>
      <c r="BK212" s="220">
        <f>ROUND(I212*H212,2)</f>
        <v>61528.32</v>
      </c>
      <c r="BL212" s="16" t="s">
        <v>150</v>
      </c>
      <c r="BM212" s="219" t="s">
        <v>298</v>
      </c>
    </row>
    <row r="213" spans="1:65" s="12" customFormat="1" ht="22.5" x14ac:dyDescent="0.2">
      <c r="B213" s="221"/>
      <c r="C213" s="222"/>
      <c r="D213" s="223" t="s">
        <v>152</v>
      </c>
      <c r="E213" s="224" t="s">
        <v>1</v>
      </c>
      <c r="F213" s="225" t="s">
        <v>299</v>
      </c>
      <c r="G213" s="222"/>
      <c r="H213" s="226">
        <v>627.84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152</v>
      </c>
      <c r="AU213" s="232" t="s">
        <v>87</v>
      </c>
      <c r="AV213" s="12" t="s">
        <v>87</v>
      </c>
      <c r="AW213" s="12" t="s">
        <v>35</v>
      </c>
      <c r="AX213" s="12" t="s">
        <v>85</v>
      </c>
      <c r="AY213" s="232" t="s">
        <v>144</v>
      </c>
    </row>
    <row r="214" spans="1:65" s="1" customFormat="1" ht="21.75" customHeight="1" x14ac:dyDescent="0.2">
      <c r="A214" s="33"/>
      <c r="B214" s="34"/>
      <c r="C214" s="208" t="s">
        <v>300</v>
      </c>
      <c r="D214" s="208" t="s">
        <v>146</v>
      </c>
      <c r="E214" s="209" t="s">
        <v>301</v>
      </c>
      <c r="F214" s="210" t="s">
        <v>302</v>
      </c>
      <c r="G214" s="211" t="s">
        <v>209</v>
      </c>
      <c r="H214" s="212">
        <v>785.4</v>
      </c>
      <c r="I214" s="213">
        <v>280</v>
      </c>
      <c r="J214" s="212">
        <f>ROUND(I214*H214,2)</f>
        <v>219912</v>
      </c>
      <c r="K214" s="214"/>
      <c r="L214" s="38"/>
      <c r="M214" s="215" t="s">
        <v>1</v>
      </c>
      <c r="N214" s="216" t="s">
        <v>43</v>
      </c>
      <c r="O214" s="70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9" t="s">
        <v>150</v>
      </c>
      <c r="AT214" s="219" t="s">
        <v>146</v>
      </c>
      <c r="AU214" s="219" t="s">
        <v>87</v>
      </c>
      <c r="AY214" s="16" t="s">
        <v>144</v>
      </c>
      <c r="BE214" s="220">
        <f>IF(N214="základní",J214,0)</f>
        <v>219912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6" t="s">
        <v>85</v>
      </c>
      <c r="BK214" s="220">
        <f>ROUND(I214*H214,2)</f>
        <v>219912</v>
      </c>
      <c r="BL214" s="16" t="s">
        <v>150</v>
      </c>
      <c r="BM214" s="219" t="s">
        <v>303</v>
      </c>
    </row>
    <row r="215" spans="1:65" s="12" customFormat="1" x14ac:dyDescent="0.2">
      <c r="B215" s="221"/>
      <c r="C215" s="222"/>
      <c r="D215" s="223" t="s">
        <v>152</v>
      </c>
      <c r="E215" s="224" t="s">
        <v>1</v>
      </c>
      <c r="F215" s="225" t="s">
        <v>304</v>
      </c>
      <c r="G215" s="222"/>
      <c r="H215" s="226">
        <v>785.4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152</v>
      </c>
      <c r="AU215" s="232" t="s">
        <v>87</v>
      </c>
      <c r="AV215" s="12" t="s">
        <v>87</v>
      </c>
      <c r="AW215" s="12" t="s">
        <v>35</v>
      </c>
      <c r="AX215" s="12" t="s">
        <v>85</v>
      </c>
      <c r="AY215" s="232" t="s">
        <v>144</v>
      </c>
    </row>
    <row r="216" spans="1:65" s="1" customFormat="1" ht="21.75" customHeight="1" x14ac:dyDescent="0.2">
      <c r="A216" s="33"/>
      <c r="B216" s="34"/>
      <c r="C216" s="208" t="s">
        <v>305</v>
      </c>
      <c r="D216" s="208" t="s">
        <v>146</v>
      </c>
      <c r="E216" s="209" t="s">
        <v>306</v>
      </c>
      <c r="F216" s="210" t="s">
        <v>307</v>
      </c>
      <c r="G216" s="211" t="s">
        <v>209</v>
      </c>
      <c r="H216" s="212">
        <v>591</v>
      </c>
      <c r="I216" s="213">
        <v>280</v>
      </c>
      <c r="J216" s="212">
        <f>ROUND(I216*H216,2)</f>
        <v>165480</v>
      </c>
      <c r="K216" s="214"/>
      <c r="L216" s="38"/>
      <c r="M216" s="215" t="s">
        <v>1</v>
      </c>
      <c r="N216" s="216" t="s">
        <v>43</v>
      </c>
      <c r="O216" s="70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9" t="s">
        <v>150</v>
      </c>
      <c r="AT216" s="219" t="s">
        <v>146</v>
      </c>
      <c r="AU216" s="219" t="s">
        <v>87</v>
      </c>
      <c r="AY216" s="16" t="s">
        <v>144</v>
      </c>
      <c r="BE216" s="220">
        <f>IF(N216="základní",J216,0)</f>
        <v>165480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85</v>
      </c>
      <c r="BK216" s="220">
        <f>ROUND(I216*H216,2)</f>
        <v>165480</v>
      </c>
      <c r="BL216" s="16" t="s">
        <v>150</v>
      </c>
      <c r="BM216" s="219" t="s">
        <v>308</v>
      </c>
    </row>
    <row r="217" spans="1:65" s="14" customFormat="1" x14ac:dyDescent="0.2">
      <c r="B217" s="244"/>
      <c r="C217" s="245"/>
      <c r="D217" s="223" t="s">
        <v>152</v>
      </c>
      <c r="E217" s="246" t="s">
        <v>1</v>
      </c>
      <c r="F217" s="247" t="s">
        <v>309</v>
      </c>
      <c r="G217" s="245"/>
      <c r="H217" s="246" t="s">
        <v>1</v>
      </c>
      <c r="I217" s="248"/>
      <c r="J217" s="245"/>
      <c r="K217" s="245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152</v>
      </c>
      <c r="AU217" s="253" t="s">
        <v>87</v>
      </c>
      <c r="AV217" s="14" t="s">
        <v>85</v>
      </c>
      <c r="AW217" s="14" t="s">
        <v>35</v>
      </c>
      <c r="AX217" s="14" t="s">
        <v>78</v>
      </c>
      <c r="AY217" s="253" t="s">
        <v>144</v>
      </c>
    </row>
    <row r="218" spans="1:65" s="12" customFormat="1" ht="22.5" x14ac:dyDescent="0.2">
      <c r="B218" s="221"/>
      <c r="C218" s="222"/>
      <c r="D218" s="223" t="s">
        <v>152</v>
      </c>
      <c r="E218" s="224" t="s">
        <v>1</v>
      </c>
      <c r="F218" s="225" t="s">
        <v>310</v>
      </c>
      <c r="G218" s="222"/>
      <c r="H218" s="226">
        <v>351.6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152</v>
      </c>
      <c r="AU218" s="232" t="s">
        <v>87</v>
      </c>
      <c r="AV218" s="12" t="s">
        <v>87</v>
      </c>
      <c r="AW218" s="12" t="s">
        <v>35</v>
      </c>
      <c r="AX218" s="12" t="s">
        <v>78</v>
      </c>
      <c r="AY218" s="232" t="s">
        <v>144</v>
      </c>
    </row>
    <row r="219" spans="1:65" s="12" customFormat="1" x14ac:dyDescent="0.2">
      <c r="B219" s="221"/>
      <c r="C219" s="222"/>
      <c r="D219" s="223" t="s">
        <v>152</v>
      </c>
      <c r="E219" s="224" t="s">
        <v>1</v>
      </c>
      <c r="F219" s="225" t="s">
        <v>311</v>
      </c>
      <c r="G219" s="222"/>
      <c r="H219" s="226">
        <v>239.4</v>
      </c>
      <c r="I219" s="227"/>
      <c r="J219" s="222"/>
      <c r="K219" s="222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152</v>
      </c>
      <c r="AU219" s="232" t="s">
        <v>87</v>
      </c>
      <c r="AV219" s="12" t="s">
        <v>87</v>
      </c>
      <c r="AW219" s="12" t="s">
        <v>35</v>
      </c>
      <c r="AX219" s="12" t="s">
        <v>78</v>
      </c>
      <c r="AY219" s="232" t="s">
        <v>144</v>
      </c>
    </row>
    <row r="220" spans="1:65" s="13" customFormat="1" x14ac:dyDescent="0.2">
      <c r="B220" s="233"/>
      <c r="C220" s="234"/>
      <c r="D220" s="223" t="s">
        <v>152</v>
      </c>
      <c r="E220" s="235" t="s">
        <v>1</v>
      </c>
      <c r="F220" s="236" t="s">
        <v>164</v>
      </c>
      <c r="G220" s="234"/>
      <c r="H220" s="237">
        <v>591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152</v>
      </c>
      <c r="AU220" s="243" t="s">
        <v>87</v>
      </c>
      <c r="AV220" s="13" t="s">
        <v>150</v>
      </c>
      <c r="AW220" s="13" t="s">
        <v>35</v>
      </c>
      <c r="AX220" s="13" t="s">
        <v>85</v>
      </c>
      <c r="AY220" s="243" t="s">
        <v>144</v>
      </c>
    </row>
    <row r="221" spans="1:65" s="1" customFormat="1" ht="21.75" customHeight="1" x14ac:dyDescent="0.2">
      <c r="A221" s="33"/>
      <c r="B221" s="34"/>
      <c r="C221" s="208" t="s">
        <v>312</v>
      </c>
      <c r="D221" s="208" t="s">
        <v>146</v>
      </c>
      <c r="E221" s="209" t="s">
        <v>313</v>
      </c>
      <c r="F221" s="210" t="s">
        <v>314</v>
      </c>
      <c r="G221" s="211" t="s">
        <v>209</v>
      </c>
      <c r="H221" s="212">
        <v>767.47</v>
      </c>
      <c r="I221" s="213">
        <v>42</v>
      </c>
      <c r="J221" s="212">
        <f>ROUND(I221*H221,2)</f>
        <v>32233.74</v>
      </c>
      <c r="K221" s="214"/>
      <c r="L221" s="38"/>
      <c r="M221" s="215" t="s">
        <v>1</v>
      </c>
      <c r="N221" s="216" t="s">
        <v>43</v>
      </c>
      <c r="O221" s="70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9" t="s">
        <v>150</v>
      </c>
      <c r="AT221" s="219" t="s">
        <v>146</v>
      </c>
      <c r="AU221" s="219" t="s">
        <v>87</v>
      </c>
      <c r="AY221" s="16" t="s">
        <v>144</v>
      </c>
      <c r="BE221" s="220">
        <f>IF(N221="základní",J221,0)</f>
        <v>32233.74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85</v>
      </c>
      <c r="BK221" s="220">
        <f>ROUND(I221*H221,2)</f>
        <v>32233.74</v>
      </c>
      <c r="BL221" s="16" t="s">
        <v>150</v>
      </c>
      <c r="BM221" s="219" t="s">
        <v>315</v>
      </c>
    </row>
    <row r="222" spans="1:65" s="14" customFormat="1" x14ac:dyDescent="0.2">
      <c r="B222" s="244"/>
      <c r="C222" s="245"/>
      <c r="D222" s="223" t="s">
        <v>152</v>
      </c>
      <c r="E222" s="246" t="s">
        <v>1</v>
      </c>
      <c r="F222" s="247" t="s">
        <v>316</v>
      </c>
      <c r="G222" s="245"/>
      <c r="H222" s="246" t="s">
        <v>1</v>
      </c>
      <c r="I222" s="248"/>
      <c r="J222" s="245"/>
      <c r="K222" s="245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152</v>
      </c>
      <c r="AU222" s="253" t="s">
        <v>87</v>
      </c>
      <c r="AV222" s="14" t="s">
        <v>85</v>
      </c>
      <c r="AW222" s="14" t="s">
        <v>35</v>
      </c>
      <c r="AX222" s="14" t="s">
        <v>78</v>
      </c>
      <c r="AY222" s="253" t="s">
        <v>144</v>
      </c>
    </row>
    <row r="223" spans="1:65" s="12" customFormat="1" x14ac:dyDescent="0.2">
      <c r="B223" s="221"/>
      <c r="C223" s="222"/>
      <c r="D223" s="223" t="s">
        <v>152</v>
      </c>
      <c r="E223" s="224" t="s">
        <v>1</v>
      </c>
      <c r="F223" s="225" t="s">
        <v>317</v>
      </c>
      <c r="G223" s="222"/>
      <c r="H223" s="226">
        <v>767.47</v>
      </c>
      <c r="I223" s="227"/>
      <c r="J223" s="222"/>
      <c r="K223" s="222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152</v>
      </c>
      <c r="AU223" s="232" t="s">
        <v>87</v>
      </c>
      <c r="AV223" s="12" t="s">
        <v>87</v>
      </c>
      <c r="AW223" s="12" t="s">
        <v>35</v>
      </c>
      <c r="AX223" s="12" t="s">
        <v>85</v>
      </c>
      <c r="AY223" s="232" t="s">
        <v>144</v>
      </c>
    </row>
    <row r="224" spans="1:65" s="1" customFormat="1" ht="16.5" customHeight="1" x14ac:dyDescent="0.2">
      <c r="A224" s="33"/>
      <c r="B224" s="34"/>
      <c r="C224" s="208" t="s">
        <v>318</v>
      </c>
      <c r="D224" s="208" t="s">
        <v>146</v>
      </c>
      <c r="E224" s="209" t="s">
        <v>319</v>
      </c>
      <c r="F224" s="210" t="s">
        <v>320</v>
      </c>
      <c r="G224" s="211" t="s">
        <v>209</v>
      </c>
      <c r="H224" s="212">
        <v>1866.79</v>
      </c>
      <c r="I224" s="213">
        <v>14</v>
      </c>
      <c r="J224" s="212">
        <f>ROUND(I224*H224,2)</f>
        <v>26135.06</v>
      </c>
      <c r="K224" s="214"/>
      <c r="L224" s="38"/>
      <c r="M224" s="215" t="s">
        <v>1</v>
      </c>
      <c r="N224" s="216" t="s">
        <v>43</v>
      </c>
      <c r="O224" s="70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9" t="s">
        <v>150</v>
      </c>
      <c r="AT224" s="219" t="s">
        <v>146</v>
      </c>
      <c r="AU224" s="219" t="s">
        <v>87</v>
      </c>
      <c r="AY224" s="16" t="s">
        <v>144</v>
      </c>
      <c r="BE224" s="220">
        <f>IF(N224="základní",J224,0)</f>
        <v>26135.06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6" t="s">
        <v>85</v>
      </c>
      <c r="BK224" s="220">
        <f>ROUND(I224*H224,2)</f>
        <v>26135.06</v>
      </c>
      <c r="BL224" s="16" t="s">
        <v>150</v>
      </c>
      <c r="BM224" s="219" t="s">
        <v>321</v>
      </c>
    </row>
    <row r="225" spans="1:65" s="12" customFormat="1" x14ac:dyDescent="0.2">
      <c r="B225" s="221"/>
      <c r="C225" s="222"/>
      <c r="D225" s="223" t="s">
        <v>152</v>
      </c>
      <c r="E225" s="224" t="s">
        <v>1</v>
      </c>
      <c r="F225" s="225" t="s">
        <v>322</v>
      </c>
      <c r="G225" s="222"/>
      <c r="H225" s="226">
        <v>1866.79</v>
      </c>
      <c r="I225" s="227"/>
      <c r="J225" s="222"/>
      <c r="K225" s="222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152</v>
      </c>
      <c r="AU225" s="232" t="s">
        <v>87</v>
      </c>
      <c r="AV225" s="12" t="s">
        <v>87</v>
      </c>
      <c r="AW225" s="12" t="s">
        <v>35</v>
      </c>
      <c r="AX225" s="12" t="s">
        <v>85</v>
      </c>
      <c r="AY225" s="232" t="s">
        <v>144</v>
      </c>
    </row>
    <row r="226" spans="1:65" s="1" customFormat="1" ht="21.75" customHeight="1" x14ac:dyDescent="0.2">
      <c r="A226" s="33"/>
      <c r="B226" s="34"/>
      <c r="C226" s="208" t="s">
        <v>323</v>
      </c>
      <c r="D226" s="208" t="s">
        <v>146</v>
      </c>
      <c r="E226" s="209" t="s">
        <v>324</v>
      </c>
      <c r="F226" s="210" t="s">
        <v>325</v>
      </c>
      <c r="G226" s="211" t="s">
        <v>326</v>
      </c>
      <c r="H226" s="212">
        <v>2615.16</v>
      </c>
      <c r="I226" s="213">
        <v>154</v>
      </c>
      <c r="J226" s="212">
        <f>ROUND(I226*H226,2)</f>
        <v>402734.64</v>
      </c>
      <c r="K226" s="214"/>
      <c r="L226" s="38"/>
      <c r="M226" s="215" t="s">
        <v>1</v>
      </c>
      <c r="N226" s="216" t="s">
        <v>43</v>
      </c>
      <c r="O226" s="70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9" t="s">
        <v>150</v>
      </c>
      <c r="AT226" s="219" t="s">
        <v>146</v>
      </c>
      <c r="AU226" s="219" t="s">
        <v>87</v>
      </c>
      <c r="AY226" s="16" t="s">
        <v>144</v>
      </c>
      <c r="BE226" s="220">
        <f>IF(N226="základní",J226,0)</f>
        <v>402734.64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6" t="s">
        <v>85</v>
      </c>
      <c r="BK226" s="220">
        <f>ROUND(I226*H226,2)</f>
        <v>402734.64</v>
      </c>
      <c r="BL226" s="16" t="s">
        <v>150</v>
      </c>
      <c r="BM226" s="219" t="s">
        <v>327</v>
      </c>
    </row>
    <row r="227" spans="1:65" s="12" customFormat="1" x14ac:dyDescent="0.2">
      <c r="B227" s="221"/>
      <c r="C227" s="222"/>
      <c r="D227" s="223" t="s">
        <v>152</v>
      </c>
      <c r="E227" s="224" t="s">
        <v>1</v>
      </c>
      <c r="F227" s="225" t="s">
        <v>328</v>
      </c>
      <c r="G227" s="222"/>
      <c r="H227" s="226">
        <v>2615.16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152</v>
      </c>
      <c r="AU227" s="232" t="s">
        <v>87</v>
      </c>
      <c r="AV227" s="12" t="s">
        <v>87</v>
      </c>
      <c r="AW227" s="12" t="s">
        <v>35</v>
      </c>
      <c r="AX227" s="12" t="s">
        <v>85</v>
      </c>
      <c r="AY227" s="232" t="s">
        <v>144</v>
      </c>
    </row>
    <row r="228" spans="1:65" s="1" customFormat="1" ht="21.75" customHeight="1" x14ac:dyDescent="0.2">
      <c r="A228" s="33"/>
      <c r="B228" s="34"/>
      <c r="C228" s="208" t="s">
        <v>329</v>
      </c>
      <c r="D228" s="208" t="s">
        <v>146</v>
      </c>
      <c r="E228" s="209" t="s">
        <v>330</v>
      </c>
      <c r="F228" s="210" t="s">
        <v>331</v>
      </c>
      <c r="G228" s="211" t="s">
        <v>209</v>
      </c>
      <c r="H228" s="212">
        <v>1866.79</v>
      </c>
      <c r="I228" s="213">
        <v>177.8</v>
      </c>
      <c r="J228" s="212">
        <f>ROUND(I228*H228,2)</f>
        <v>331915.26</v>
      </c>
      <c r="K228" s="214"/>
      <c r="L228" s="38"/>
      <c r="M228" s="215" t="s">
        <v>1</v>
      </c>
      <c r="N228" s="216" t="s">
        <v>43</v>
      </c>
      <c r="O228" s="70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9" t="s">
        <v>150</v>
      </c>
      <c r="AT228" s="219" t="s">
        <v>146</v>
      </c>
      <c r="AU228" s="219" t="s">
        <v>87</v>
      </c>
      <c r="AY228" s="16" t="s">
        <v>144</v>
      </c>
      <c r="BE228" s="220">
        <f>IF(N228="základní",J228,0)</f>
        <v>331915.26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6" t="s">
        <v>85</v>
      </c>
      <c r="BK228" s="220">
        <f>ROUND(I228*H228,2)</f>
        <v>331915.26</v>
      </c>
      <c r="BL228" s="16" t="s">
        <v>150</v>
      </c>
      <c r="BM228" s="219" t="s">
        <v>332</v>
      </c>
    </row>
    <row r="229" spans="1:65" s="12" customFormat="1" ht="22.5" x14ac:dyDescent="0.2">
      <c r="B229" s="221"/>
      <c r="C229" s="222"/>
      <c r="D229" s="223" t="s">
        <v>152</v>
      </c>
      <c r="E229" s="224" t="s">
        <v>1</v>
      </c>
      <c r="F229" s="225" t="s">
        <v>333</v>
      </c>
      <c r="G229" s="222"/>
      <c r="H229" s="226">
        <v>2218.39</v>
      </c>
      <c r="I229" s="227"/>
      <c r="J229" s="222"/>
      <c r="K229" s="222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152</v>
      </c>
      <c r="AU229" s="232" t="s">
        <v>87</v>
      </c>
      <c r="AV229" s="12" t="s">
        <v>87</v>
      </c>
      <c r="AW229" s="12" t="s">
        <v>35</v>
      </c>
      <c r="AX229" s="12" t="s">
        <v>78</v>
      </c>
      <c r="AY229" s="232" t="s">
        <v>144</v>
      </c>
    </row>
    <row r="230" spans="1:65" s="12" customFormat="1" ht="22.5" x14ac:dyDescent="0.2">
      <c r="B230" s="221"/>
      <c r="C230" s="222"/>
      <c r="D230" s="223" t="s">
        <v>152</v>
      </c>
      <c r="E230" s="224" t="s">
        <v>1</v>
      </c>
      <c r="F230" s="225" t="s">
        <v>334</v>
      </c>
      <c r="G230" s="222"/>
      <c r="H230" s="226">
        <v>-309.18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152</v>
      </c>
      <c r="AU230" s="232" t="s">
        <v>87</v>
      </c>
      <c r="AV230" s="12" t="s">
        <v>87</v>
      </c>
      <c r="AW230" s="12" t="s">
        <v>35</v>
      </c>
      <c r="AX230" s="12" t="s">
        <v>78</v>
      </c>
      <c r="AY230" s="232" t="s">
        <v>144</v>
      </c>
    </row>
    <row r="231" spans="1:65" s="12" customFormat="1" ht="22.5" x14ac:dyDescent="0.2">
      <c r="B231" s="221"/>
      <c r="C231" s="222"/>
      <c r="D231" s="223" t="s">
        <v>152</v>
      </c>
      <c r="E231" s="224" t="s">
        <v>1</v>
      </c>
      <c r="F231" s="225" t="s">
        <v>335</v>
      </c>
      <c r="G231" s="222"/>
      <c r="H231" s="226">
        <v>-70.81</v>
      </c>
      <c r="I231" s="227"/>
      <c r="J231" s="222"/>
      <c r="K231" s="222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152</v>
      </c>
      <c r="AU231" s="232" t="s">
        <v>87</v>
      </c>
      <c r="AV231" s="12" t="s">
        <v>87</v>
      </c>
      <c r="AW231" s="12" t="s">
        <v>35</v>
      </c>
      <c r="AX231" s="12" t="s">
        <v>78</v>
      </c>
      <c r="AY231" s="232" t="s">
        <v>144</v>
      </c>
    </row>
    <row r="232" spans="1:65" s="12" customFormat="1" ht="33.75" x14ac:dyDescent="0.2">
      <c r="B232" s="221"/>
      <c r="C232" s="222"/>
      <c r="D232" s="223" t="s">
        <v>152</v>
      </c>
      <c r="E232" s="224" t="s">
        <v>1</v>
      </c>
      <c r="F232" s="225" t="s">
        <v>336</v>
      </c>
      <c r="G232" s="222"/>
      <c r="H232" s="226">
        <v>-39.409999999999997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152</v>
      </c>
      <c r="AU232" s="232" t="s">
        <v>87</v>
      </c>
      <c r="AV232" s="12" t="s">
        <v>87</v>
      </c>
      <c r="AW232" s="12" t="s">
        <v>35</v>
      </c>
      <c r="AX232" s="12" t="s">
        <v>78</v>
      </c>
      <c r="AY232" s="232" t="s">
        <v>144</v>
      </c>
    </row>
    <row r="233" spans="1:65" s="12" customFormat="1" ht="22.5" x14ac:dyDescent="0.2">
      <c r="B233" s="221"/>
      <c r="C233" s="222"/>
      <c r="D233" s="223" t="s">
        <v>152</v>
      </c>
      <c r="E233" s="224" t="s">
        <v>1</v>
      </c>
      <c r="F233" s="225" t="s">
        <v>337</v>
      </c>
      <c r="G233" s="222"/>
      <c r="H233" s="226">
        <v>-1.79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152</v>
      </c>
      <c r="AU233" s="232" t="s">
        <v>87</v>
      </c>
      <c r="AV233" s="12" t="s">
        <v>87</v>
      </c>
      <c r="AW233" s="12" t="s">
        <v>35</v>
      </c>
      <c r="AX233" s="12" t="s">
        <v>78</v>
      </c>
      <c r="AY233" s="232" t="s">
        <v>144</v>
      </c>
    </row>
    <row r="234" spans="1:65" s="12" customFormat="1" ht="22.5" x14ac:dyDescent="0.2">
      <c r="B234" s="221"/>
      <c r="C234" s="222"/>
      <c r="D234" s="223" t="s">
        <v>152</v>
      </c>
      <c r="E234" s="224" t="s">
        <v>1</v>
      </c>
      <c r="F234" s="225" t="s">
        <v>338</v>
      </c>
      <c r="G234" s="222"/>
      <c r="H234" s="226">
        <v>-1.78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152</v>
      </c>
      <c r="AU234" s="232" t="s">
        <v>87</v>
      </c>
      <c r="AV234" s="12" t="s">
        <v>87</v>
      </c>
      <c r="AW234" s="12" t="s">
        <v>35</v>
      </c>
      <c r="AX234" s="12" t="s">
        <v>78</v>
      </c>
      <c r="AY234" s="232" t="s">
        <v>144</v>
      </c>
    </row>
    <row r="235" spans="1:65" s="12" customFormat="1" x14ac:dyDescent="0.2">
      <c r="B235" s="221"/>
      <c r="C235" s="222"/>
      <c r="D235" s="223" t="s">
        <v>152</v>
      </c>
      <c r="E235" s="224" t="s">
        <v>1</v>
      </c>
      <c r="F235" s="225" t="s">
        <v>339</v>
      </c>
      <c r="G235" s="222"/>
      <c r="H235" s="226">
        <v>71.37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152</v>
      </c>
      <c r="AU235" s="232" t="s">
        <v>87</v>
      </c>
      <c r="AV235" s="12" t="s">
        <v>87</v>
      </c>
      <c r="AW235" s="12" t="s">
        <v>35</v>
      </c>
      <c r="AX235" s="12" t="s">
        <v>78</v>
      </c>
      <c r="AY235" s="232" t="s">
        <v>144</v>
      </c>
    </row>
    <row r="236" spans="1:65" s="13" customFormat="1" x14ac:dyDescent="0.2">
      <c r="B236" s="233"/>
      <c r="C236" s="234"/>
      <c r="D236" s="223" t="s">
        <v>152</v>
      </c>
      <c r="E236" s="235" t="s">
        <v>1</v>
      </c>
      <c r="F236" s="236" t="s">
        <v>164</v>
      </c>
      <c r="G236" s="234"/>
      <c r="H236" s="237">
        <v>1866.79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152</v>
      </c>
      <c r="AU236" s="243" t="s">
        <v>87</v>
      </c>
      <c r="AV236" s="13" t="s">
        <v>150</v>
      </c>
      <c r="AW236" s="13" t="s">
        <v>35</v>
      </c>
      <c r="AX236" s="13" t="s">
        <v>85</v>
      </c>
      <c r="AY236" s="243" t="s">
        <v>144</v>
      </c>
    </row>
    <row r="237" spans="1:65" s="1" customFormat="1" ht="16.5" customHeight="1" x14ac:dyDescent="0.2">
      <c r="A237" s="33"/>
      <c r="B237" s="34"/>
      <c r="C237" s="254" t="s">
        <v>340</v>
      </c>
      <c r="D237" s="254" t="s">
        <v>341</v>
      </c>
      <c r="E237" s="255" t="s">
        <v>342</v>
      </c>
      <c r="F237" s="256" t="s">
        <v>343</v>
      </c>
      <c r="G237" s="257" t="s">
        <v>326</v>
      </c>
      <c r="H237" s="258">
        <v>1492.25</v>
      </c>
      <c r="I237" s="259">
        <v>546</v>
      </c>
      <c r="J237" s="258">
        <f>ROUND(I237*H237,2)</f>
        <v>814768.5</v>
      </c>
      <c r="K237" s="260"/>
      <c r="L237" s="261"/>
      <c r="M237" s="262" t="s">
        <v>1</v>
      </c>
      <c r="N237" s="263" t="s">
        <v>43</v>
      </c>
      <c r="O237" s="70"/>
      <c r="P237" s="217">
        <f>O237*H237</f>
        <v>0</v>
      </c>
      <c r="Q237" s="217">
        <v>1</v>
      </c>
      <c r="R237" s="217">
        <f>Q237*H237</f>
        <v>1492.25</v>
      </c>
      <c r="S237" s="217">
        <v>0</v>
      </c>
      <c r="T237" s="218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9" t="s">
        <v>195</v>
      </c>
      <c r="AT237" s="219" t="s">
        <v>341</v>
      </c>
      <c r="AU237" s="219" t="s">
        <v>87</v>
      </c>
      <c r="AY237" s="16" t="s">
        <v>144</v>
      </c>
      <c r="BE237" s="220">
        <f>IF(N237="základní",J237,0)</f>
        <v>814768.5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85</v>
      </c>
      <c r="BK237" s="220">
        <f>ROUND(I237*H237,2)</f>
        <v>814768.5</v>
      </c>
      <c r="BL237" s="16" t="s">
        <v>150</v>
      </c>
      <c r="BM237" s="219" t="s">
        <v>344</v>
      </c>
    </row>
    <row r="238" spans="1:65" s="12" customFormat="1" ht="22.5" x14ac:dyDescent="0.2">
      <c r="B238" s="221"/>
      <c r="C238" s="222"/>
      <c r="D238" s="223" t="s">
        <v>152</v>
      </c>
      <c r="E238" s="224" t="s">
        <v>1</v>
      </c>
      <c r="F238" s="225" t="s">
        <v>345</v>
      </c>
      <c r="G238" s="222"/>
      <c r="H238" s="226">
        <v>1492.25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152</v>
      </c>
      <c r="AU238" s="232" t="s">
        <v>87</v>
      </c>
      <c r="AV238" s="12" t="s">
        <v>87</v>
      </c>
      <c r="AW238" s="12" t="s">
        <v>35</v>
      </c>
      <c r="AX238" s="12" t="s">
        <v>85</v>
      </c>
      <c r="AY238" s="232" t="s">
        <v>144</v>
      </c>
    </row>
    <row r="239" spans="1:65" s="1" customFormat="1" ht="21.75" customHeight="1" x14ac:dyDescent="0.2">
      <c r="A239" s="33"/>
      <c r="B239" s="34"/>
      <c r="C239" s="208" t="s">
        <v>346</v>
      </c>
      <c r="D239" s="208" t="s">
        <v>146</v>
      </c>
      <c r="E239" s="209" t="s">
        <v>347</v>
      </c>
      <c r="F239" s="210" t="s">
        <v>348</v>
      </c>
      <c r="G239" s="211" t="s">
        <v>209</v>
      </c>
      <c r="H239" s="212">
        <v>104.04</v>
      </c>
      <c r="I239" s="213">
        <v>106.96</v>
      </c>
      <c r="J239" s="212">
        <f>ROUND(I239*H239,2)</f>
        <v>11128.12</v>
      </c>
      <c r="K239" s="214"/>
      <c r="L239" s="38"/>
      <c r="M239" s="215" t="s">
        <v>1</v>
      </c>
      <c r="N239" s="216" t="s">
        <v>43</v>
      </c>
      <c r="O239" s="70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9" t="s">
        <v>150</v>
      </c>
      <c r="AT239" s="219" t="s">
        <v>146</v>
      </c>
      <c r="AU239" s="219" t="s">
        <v>87</v>
      </c>
      <c r="AY239" s="16" t="s">
        <v>144</v>
      </c>
      <c r="BE239" s="220">
        <f>IF(N239="základní",J239,0)</f>
        <v>11128.12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85</v>
      </c>
      <c r="BK239" s="220">
        <f>ROUND(I239*H239,2)</f>
        <v>11128.12</v>
      </c>
      <c r="BL239" s="16" t="s">
        <v>150</v>
      </c>
      <c r="BM239" s="219" t="s">
        <v>349</v>
      </c>
    </row>
    <row r="240" spans="1:65" s="12" customFormat="1" x14ac:dyDescent="0.2">
      <c r="B240" s="221"/>
      <c r="C240" s="222"/>
      <c r="D240" s="223" t="s">
        <v>152</v>
      </c>
      <c r="E240" s="224" t="s">
        <v>1</v>
      </c>
      <c r="F240" s="225" t="s">
        <v>350</v>
      </c>
      <c r="G240" s="222"/>
      <c r="H240" s="226">
        <v>104.04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152</v>
      </c>
      <c r="AU240" s="232" t="s">
        <v>87</v>
      </c>
      <c r="AV240" s="12" t="s">
        <v>87</v>
      </c>
      <c r="AW240" s="12" t="s">
        <v>35</v>
      </c>
      <c r="AX240" s="12" t="s">
        <v>85</v>
      </c>
      <c r="AY240" s="232" t="s">
        <v>144</v>
      </c>
    </row>
    <row r="241" spans="1:65" s="1" customFormat="1" ht="21.75" customHeight="1" x14ac:dyDescent="0.2">
      <c r="A241" s="33"/>
      <c r="B241" s="34"/>
      <c r="C241" s="208" t="s">
        <v>351</v>
      </c>
      <c r="D241" s="208" t="s">
        <v>146</v>
      </c>
      <c r="E241" s="209" t="s">
        <v>352</v>
      </c>
      <c r="F241" s="210" t="s">
        <v>353</v>
      </c>
      <c r="G241" s="211" t="s">
        <v>209</v>
      </c>
      <c r="H241" s="212">
        <v>364.74</v>
      </c>
      <c r="I241" s="213">
        <v>263.2</v>
      </c>
      <c r="J241" s="212">
        <f>ROUND(I241*H241,2)</f>
        <v>95999.57</v>
      </c>
      <c r="K241" s="214"/>
      <c r="L241" s="38"/>
      <c r="M241" s="215" t="s">
        <v>1</v>
      </c>
      <c r="N241" s="216" t="s">
        <v>43</v>
      </c>
      <c r="O241" s="70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9" t="s">
        <v>150</v>
      </c>
      <c r="AT241" s="219" t="s">
        <v>146</v>
      </c>
      <c r="AU241" s="219" t="s">
        <v>87</v>
      </c>
      <c r="AY241" s="16" t="s">
        <v>144</v>
      </c>
      <c r="BE241" s="220">
        <f>IF(N241="základní",J241,0)</f>
        <v>95999.57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6" t="s">
        <v>85</v>
      </c>
      <c r="BK241" s="220">
        <f>ROUND(I241*H241,2)</f>
        <v>95999.57</v>
      </c>
      <c r="BL241" s="16" t="s">
        <v>150</v>
      </c>
      <c r="BM241" s="219" t="s">
        <v>354</v>
      </c>
    </row>
    <row r="242" spans="1:65" s="12" customFormat="1" ht="22.5" x14ac:dyDescent="0.2">
      <c r="B242" s="221"/>
      <c r="C242" s="222"/>
      <c r="D242" s="223" t="s">
        <v>152</v>
      </c>
      <c r="E242" s="224" t="s">
        <v>1</v>
      </c>
      <c r="F242" s="225" t="s">
        <v>355</v>
      </c>
      <c r="G242" s="222"/>
      <c r="H242" s="226">
        <v>309.18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152</v>
      </c>
      <c r="AU242" s="232" t="s">
        <v>87</v>
      </c>
      <c r="AV242" s="12" t="s">
        <v>87</v>
      </c>
      <c r="AW242" s="12" t="s">
        <v>35</v>
      </c>
      <c r="AX242" s="12" t="s">
        <v>78</v>
      </c>
      <c r="AY242" s="232" t="s">
        <v>144</v>
      </c>
    </row>
    <row r="243" spans="1:65" s="12" customFormat="1" x14ac:dyDescent="0.2">
      <c r="B243" s="221"/>
      <c r="C243" s="222"/>
      <c r="D243" s="223" t="s">
        <v>152</v>
      </c>
      <c r="E243" s="224" t="s">
        <v>1</v>
      </c>
      <c r="F243" s="225" t="s">
        <v>356</v>
      </c>
      <c r="G243" s="222"/>
      <c r="H243" s="226">
        <v>70.81</v>
      </c>
      <c r="I243" s="227"/>
      <c r="J243" s="222"/>
      <c r="K243" s="222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152</v>
      </c>
      <c r="AU243" s="232" t="s">
        <v>87</v>
      </c>
      <c r="AV243" s="12" t="s">
        <v>87</v>
      </c>
      <c r="AW243" s="12" t="s">
        <v>35</v>
      </c>
      <c r="AX243" s="12" t="s">
        <v>78</v>
      </c>
      <c r="AY243" s="232" t="s">
        <v>144</v>
      </c>
    </row>
    <row r="244" spans="1:65" s="12" customFormat="1" ht="22.5" x14ac:dyDescent="0.2">
      <c r="B244" s="221"/>
      <c r="C244" s="222"/>
      <c r="D244" s="223" t="s">
        <v>152</v>
      </c>
      <c r="E244" s="224" t="s">
        <v>1</v>
      </c>
      <c r="F244" s="225" t="s">
        <v>357</v>
      </c>
      <c r="G244" s="222"/>
      <c r="H244" s="226">
        <v>-9.24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152</v>
      </c>
      <c r="AU244" s="232" t="s">
        <v>87</v>
      </c>
      <c r="AV244" s="12" t="s">
        <v>87</v>
      </c>
      <c r="AW244" s="12" t="s">
        <v>35</v>
      </c>
      <c r="AX244" s="12" t="s">
        <v>78</v>
      </c>
      <c r="AY244" s="232" t="s">
        <v>144</v>
      </c>
    </row>
    <row r="245" spans="1:65" s="12" customFormat="1" ht="22.5" x14ac:dyDescent="0.2">
      <c r="B245" s="221"/>
      <c r="C245" s="222"/>
      <c r="D245" s="223" t="s">
        <v>152</v>
      </c>
      <c r="E245" s="224" t="s">
        <v>1</v>
      </c>
      <c r="F245" s="225" t="s">
        <v>358</v>
      </c>
      <c r="G245" s="222"/>
      <c r="H245" s="226">
        <v>-2.75</v>
      </c>
      <c r="I245" s="227"/>
      <c r="J245" s="222"/>
      <c r="K245" s="222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152</v>
      </c>
      <c r="AU245" s="232" t="s">
        <v>87</v>
      </c>
      <c r="AV245" s="12" t="s">
        <v>87</v>
      </c>
      <c r="AW245" s="12" t="s">
        <v>35</v>
      </c>
      <c r="AX245" s="12" t="s">
        <v>78</v>
      </c>
      <c r="AY245" s="232" t="s">
        <v>144</v>
      </c>
    </row>
    <row r="246" spans="1:65" s="12" customFormat="1" ht="33.75" x14ac:dyDescent="0.2">
      <c r="B246" s="221"/>
      <c r="C246" s="222"/>
      <c r="D246" s="223" t="s">
        <v>152</v>
      </c>
      <c r="E246" s="224" t="s">
        <v>1</v>
      </c>
      <c r="F246" s="225" t="s">
        <v>359</v>
      </c>
      <c r="G246" s="222"/>
      <c r="H246" s="226">
        <v>-27.55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152</v>
      </c>
      <c r="AU246" s="232" t="s">
        <v>87</v>
      </c>
      <c r="AV246" s="12" t="s">
        <v>87</v>
      </c>
      <c r="AW246" s="12" t="s">
        <v>35</v>
      </c>
      <c r="AX246" s="12" t="s">
        <v>78</v>
      </c>
      <c r="AY246" s="232" t="s">
        <v>144</v>
      </c>
    </row>
    <row r="247" spans="1:65" s="12" customFormat="1" ht="22.5" x14ac:dyDescent="0.2">
      <c r="B247" s="221"/>
      <c r="C247" s="222"/>
      <c r="D247" s="223" t="s">
        <v>152</v>
      </c>
      <c r="E247" s="224" t="s">
        <v>1</v>
      </c>
      <c r="F247" s="225" t="s">
        <v>360</v>
      </c>
      <c r="G247" s="222"/>
      <c r="H247" s="226">
        <v>-4.8600000000000003</v>
      </c>
      <c r="I247" s="227"/>
      <c r="J247" s="222"/>
      <c r="K247" s="222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152</v>
      </c>
      <c r="AU247" s="232" t="s">
        <v>87</v>
      </c>
      <c r="AV247" s="12" t="s">
        <v>87</v>
      </c>
      <c r="AW247" s="12" t="s">
        <v>35</v>
      </c>
      <c r="AX247" s="12" t="s">
        <v>78</v>
      </c>
      <c r="AY247" s="232" t="s">
        <v>144</v>
      </c>
    </row>
    <row r="248" spans="1:65" s="12" customFormat="1" x14ac:dyDescent="0.2">
      <c r="B248" s="221"/>
      <c r="C248" s="222"/>
      <c r="D248" s="223" t="s">
        <v>152</v>
      </c>
      <c r="E248" s="224" t="s">
        <v>1</v>
      </c>
      <c r="F248" s="225" t="s">
        <v>361</v>
      </c>
      <c r="G248" s="222"/>
      <c r="H248" s="226">
        <v>32.72</v>
      </c>
      <c r="I248" s="227"/>
      <c r="J248" s="222"/>
      <c r="K248" s="222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152</v>
      </c>
      <c r="AU248" s="232" t="s">
        <v>87</v>
      </c>
      <c r="AV248" s="12" t="s">
        <v>87</v>
      </c>
      <c r="AW248" s="12" t="s">
        <v>35</v>
      </c>
      <c r="AX248" s="12" t="s">
        <v>78</v>
      </c>
      <c r="AY248" s="232" t="s">
        <v>144</v>
      </c>
    </row>
    <row r="249" spans="1:65" s="12" customFormat="1" ht="22.5" x14ac:dyDescent="0.2">
      <c r="B249" s="221"/>
      <c r="C249" s="222"/>
      <c r="D249" s="223" t="s">
        <v>152</v>
      </c>
      <c r="E249" s="224" t="s">
        <v>1</v>
      </c>
      <c r="F249" s="225" t="s">
        <v>337</v>
      </c>
      <c r="G249" s="222"/>
      <c r="H249" s="226">
        <v>-1.79</v>
      </c>
      <c r="I249" s="227"/>
      <c r="J249" s="222"/>
      <c r="K249" s="222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152</v>
      </c>
      <c r="AU249" s="232" t="s">
        <v>87</v>
      </c>
      <c r="AV249" s="12" t="s">
        <v>87</v>
      </c>
      <c r="AW249" s="12" t="s">
        <v>35</v>
      </c>
      <c r="AX249" s="12" t="s">
        <v>78</v>
      </c>
      <c r="AY249" s="232" t="s">
        <v>144</v>
      </c>
    </row>
    <row r="250" spans="1:65" s="12" customFormat="1" ht="22.5" x14ac:dyDescent="0.2">
      <c r="B250" s="221"/>
      <c r="C250" s="222"/>
      <c r="D250" s="223" t="s">
        <v>152</v>
      </c>
      <c r="E250" s="224" t="s">
        <v>1</v>
      </c>
      <c r="F250" s="225" t="s">
        <v>338</v>
      </c>
      <c r="G250" s="222"/>
      <c r="H250" s="226">
        <v>-1.78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152</v>
      </c>
      <c r="AU250" s="232" t="s">
        <v>87</v>
      </c>
      <c r="AV250" s="12" t="s">
        <v>87</v>
      </c>
      <c r="AW250" s="12" t="s">
        <v>35</v>
      </c>
      <c r="AX250" s="12" t="s">
        <v>78</v>
      </c>
      <c r="AY250" s="232" t="s">
        <v>144</v>
      </c>
    </row>
    <row r="251" spans="1:65" s="13" customFormat="1" x14ac:dyDescent="0.2">
      <c r="B251" s="233"/>
      <c r="C251" s="234"/>
      <c r="D251" s="223" t="s">
        <v>152</v>
      </c>
      <c r="E251" s="235" t="s">
        <v>1</v>
      </c>
      <c r="F251" s="236" t="s">
        <v>164</v>
      </c>
      <c r="G251" s="234"/>
      <c r="H251" s="237">
        <v>364.74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152</v>
      </c>
      <c r="AU251" s="243" t="s">
        <v>87</v>
      </c>
      <c r="AV251" s="13" t="s">
        <v>150</v>
      </c>
      <c r="AW251" s="13" t="s">
        <v>35</v>
      </c>
      <c r="AX251" s="13" t="s">
        <v>85</v>
      </c>
      <c r="AY251" s="243" t="s">
        <v>144</v>
      </c>
    </row>
    <row r="252" spans="1:65" s="1" customFormat="1" ht="16.5" customHeight="1" x14ac:dyDescent="0.2">
      <c r="A252" s="33"/>
      <c r="B252" s="34"/>
      <c r="C252" s="254" t="s">
        <v>362</v>
      </c>
      <c r="D252" s="254" t="s">
        <v>341</v>
      </c>
      <c r="E252" s="255" t="s">
        <v>363</v>
      </c>
      <c r="F252" s="256" t="s">
        <v>364</v>
      </c>
      <c r="G252" s="257" t="s">
        <v>326</v>
      </c>
      <c r="H252" s="258">
        <v>674.77</v>
      </c>
      <c r="I252" s="259">
        <v>485.8</v>
      </c>
      <c r="J252" s="258">
        <f>ROUND(I252*H252,2)</f>
        <v>327803.27</v>
      </c>
      <c r="K252" s="260"/>
      <c r="L252" s="261"/>
      <c r="M252" s="262" t="s">
        <v>1</v>
      </c>
      <c r="N252" s="263" t="s">
        <v>43</v>
      </c>
      <c r="O252" s="70"/>
      <c r="P252" s="217">
        <f>O252*H252</f>
        <v>0</v>
      </c>
      <c r="Q252" s="217">
        <v>1</v>
      </c>
      <c r="R252" s="217">
        <f>Q252*H252</f>
        <v>674.77</v>
      </c>
      <c r="S252" s="217">
        <v>0</v>
      </c>
      <c r="T252" s="218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9" t="s">
        <v>195</v>
      </c>
      <c r="AT252" s="219" t="s">
        <v>341</v>
      </c>
      <c r="AU252" s="219" t="s">
        <v>87</v>
      </c>
      <c r="AY252" s="16" t="s">
        <v>144</v>
      </c>
      <c r="BE252" s="220">
        <f>IF(N252="základní",J252,0)</f>
        <v>327803.27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6" t="s">
        <v>85</v>
      </c>
      <c r="BK252" s="220">
        <f>ROUND(I252*H252,2)</f>
        <v>327803.27</v>
      </c>
      <c r="BL252" s="16" t="s">
        <v>150</v>
      </c>
      <c r="BM252" s="219" t="s">
        <v>365</v>
      </c>
    </row>
    <row r="253" spans="1:65" s="12" customFormat="1" x14ac:dyDescent="0.2">
      <c r="B253" s="221"/>
      <c r="C253" s="222"/>
      <c r="D253" s="223" t="s">
        <v>152</v>
      </c>
      <c r="E253" s="224" t="s">
        <v>1</v>
      </c>
      <c r="F253" s="225" t="s">
        <v>366</v>
      </c>
      <c r="G253" s="222"/>
      <c r="H253" s="226">
        <v>674.77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152</v>
      </c>
      <c r="AU253" s="232" t="s">
        <v>87</v>
      </c>
      <c r="AV253" s="12" t="s">
        <v>87</v>
      </c>
      <c r="AW253" s="12" t="s">
        <v>35</v>
      </c>
      <c r="AX253" s="12" t="s">
        <v>85</v>
      </c>
      <c r="AY253" s="232" t="s">
        <v>144</v>
      </c>
    </row>
    <row r="254" spans="1:65" s="1" customFormat="1" ht="21.75" customHeight="1" x14ac:dyDescent="0.2">
      <c r="A254" s="33"/>
      <c r="B254" s="34"/>
      <c r="C254" s="208" t="s">
        <v>367</v>
      </c>
      <c r="D254" s="208" t="s">
        <v>146</v>
      </c>
      <c r="E254" s="209" t="s">
        <v>368</v>
      </c>
      <c r="F254" s="210" t="s">
        <v>369</v>
      </c>
      <c r="G254" s="211" t="s">
        <v>149</v>
      </c>
      <c r="H254" s="212">
        <v>18.100000000000001</v>
      </c>
      <c r="I254" s="213">
        <v>104.86</v>
      </c>
      <c r="J254" s="212">
        <f>ROUND(I254*H254,2)</f>
        <v>1897.97</v>
      </c>
      <c r="K254" s="214"/>
      <c r="L254" s="38"/>
      <c r="M254" s="215" t="s">
        <v>1</v>
      </c>
      <c r="N254" s="216" t="s">
        <v>43</v>
      </c>
      <c r="O254" s="70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9" t="s">
        <v>150</v>
      </c>
      <c r="AT254" s="219" t="s">
        <v>146</v>
      </c>
      <c r="AU254" s="219" t="s">
        <v>87</v>
      </c>
      <c r="AY254" s="16" t="s">
        <v>144</v>
      </c>
      <c r="BE254" s="220">
        <f>IF(N254="základní",J254,0)</f>
        <v>1897.97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6" t="s">
        <v>85</v>
      </c>
      <c r="BK254" s="220">
        <f>ROUND(I254*H254,2)</f>
        <v>1897.97</v>
      </c>
      <c r="BL254" s="16" t="s">
        <v>150</v>
      </c>
      <c r="BM254" s="219" t="s">
        <v>370</v>
      </c>
    </row>
    <row r="255" spans="1:65" s="14" customFormat="1" x14ac:dyDescent="0.2">
      <c r="B255" s="244"/>
      <c r="C255" s="245"/>
      <c r="D255" s="223" t="s">
        <v>152</v>
      </c>
      <c r="E255" s="246" t="s">
        <v>1</v>
      </c>
      <c r="F255" s="247" t="s">
        <v>204</v>
      </c>
      <c r="G255" s="245"/>
      <c r="H255" s="246" t="s">
        <v>1</v>
      </c>
      <c r="I255" s="248"/>
      <c r="J255" s="245"/>
      <c r="K255" s="245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152</v>
      </c>
      <c r="AU255" s="253" t="s">
        <v>87</v>
      </c>
      <c r="AV255" s="14" t="s">
        <v>85</v>
      </c>
      <c r="AW255" s="14" t="s">
        <v>35</v>
      </c>
      <c r="AX255" s="14" t="s">
        <v>78</v>
      </c>
      <c r="AY255" s="253" t="s">
        <v>144</v>
      </c>
    </row>
    <row r="256" spans="1:65" s="12" customFormat="1" x14ac:dyDescent="0.2">
      <c r="B256" s="221"/>
      <c r="C256" s="222"/>
      <c r="D256" s="223" t="s">
        <v>152</v>
      </c>
      <c r="E256" s="224" t="s">
        <v>1</v>
      </c>
      <c r="F256" s="225" t="s">
        <v>205</v>
      </c>
      <c r="G256" s="222"/>
      <c r="H256" s="226">
        <v>18.100000000000001</v>
      </c>
      <c r="I256" s="227"/>
      <c r="J256" s="222"/>
      <c r="K256" s="222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152</v>
      </c>
      <c r="AU256" s="232" t="s">
        <v>87</v>
      </c>
      <c r="AV256" s="12" t="s">
        <v>87</v>
      </c>
      <c r="AW256" s="12" t="s">
        <v>35</v>
      </c>
      <c r="AX256" s="12" t="s">
        <v>85</v>
      </c>
      <c r="AY256" s="232" t="s">
        <v>144</v>
      </c>
    </row>
    <row r="257" spans="1:65" s="1" customFormat="1" ht="21.75" customHeight="1" x14ac:dyDescent="0.2">
      <c r="A257" s="33"/>
      <c r="B257" s="34"/>
      <c r="C257" s="208" t="s">
        <v>371</v>
      </c>
      <c r="D257" s="208" t="s">
        <v>146</v>
      </c>
      <c r="E257" s="209" t="s">
        <v>372</v>
      </c>
      <c r="F257" s="210" t="s">
        <v>373</v>
      </c>
      <c r="G257" s="211" t="s">
        <v>149</v>
      </c>
      <c r="H257" s="212">
        <v>18.100000000000001</v>
      </c>
      <c r="I257" s="213">
        <v>35</v>
      </c>
      <c r="J257" s="212">
        <f>ROUND(I257*H257,2)</f>
        <v>633.5</v>
      </c>
      <c r="K257" s="214"/>
      <c r="L257" s="38"/>
      <c r="M257" s="215" t="s">
        <v>1</v>
      </c>
      <c r="N257" s="216" t="s">
        <v>43</v>
      </c>
      <c r="O257" s="70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9" t="s">
        <v>150</v>
      </c>
      <c r="AT257" s="219" t="s">
        <v>146</v>
      </c>
      <c r="AU257" s="219" t="s">
        <v>87</v>
      </c>
      <c r="AY257" s="16" t="s">
        <v>144</v>
      </c>
      <c r="BE257" s="220">
        <f>IF(N257="základní",J257,0)</f>
        <v>633.5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6" t="s">
        <v>85</v>
      </c>
      <c r="BK257" s="220">
        <f>ROUND(I257*H257,2)</f>
        <v>633.5</v>
      </c>
      <c r="BL257" s="16" t="s">
        <v>150</v>
      </c>
      <c r="BM257" s="219" t="s">
        <v>374</v>
      </c>
    </row>
    <row r="258" spans="1:65" s="14" customFormat="1" x14ac:dyDescent="0.2">
      <c r="B258" s="244"/>
      <c r="C258" s="245"/>
      <c r="D258" s="223" t="s">
        <v>152</v>
      </c>
      <c r="E258" s="246" t="s">
        <v>1</v>
      </c>
      <c r="F258" s="247" t="s">
        <v>204</v>
      </c>
      <c r="G258" s="245"/>
      <c r="H258" s="246" t="s">
        <v>1</v>
      </c>
      <c r="I258" s="248"/>
      <c r="J258" s="245"/>
      <c r="K258" s="245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152</v>
      </c>
      <c r="AU258" s="253" t="s">
        <v>87</v>
      </c>
      <c r="AV258" s="14" t="s">
        <v>85</v>
      </c>
      <c r="AW258" s="14" t="s">
        <v>35</v>
      </c>
      <c r="AX258" s="14" t="s">
        <v>78</v>
      </c>
      <c r="AY258" s="253" t="s">
        <v>144</v>
      </c>
    </row>
    <row r="259" spans="1:65" s="12" customFormat="1" x14ac:dyDescent="0.2">
      <c r="B259" s="221"/>
      <c r="C259" s="222"/>
      <c r="D259" s="223" t="s">
        <v>152</v>
      </c>
      <c r="E259" s="224" t="s">
        <v>1</v>
      </c>
      <c r="F259" s="225" t="s">
        <v>205</v>
      </c>
      <c r="G259" s="222"/>
      <c r="H259" s="226">
        <v>18.100000000000001</v>
      </c>
      <c r="I259" s="227"/>
      <c r="J259" s="222"/>
      <c r="K259" s="222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152</v>
      </c>
      <c r="AU259" s="232" t="s">
        <v>87</v>
      </c>
      <c r="AV259" s="12" t="s">
        <v>87</v>
      </c>
      <c r="AW259" s="12" t="s">
        <v>35</v>
      </c>
      <c r="AX259" s="12" t="s">
        <v>85</v>
      </c>
      <c r="AY259" s="232" t="s">
        <v>144</v>
      </c>
    </row>
    <row r="260" spans="1:65" s="1" customFormat="1" ht="16.5" customHeight="1" x14ac:dyDescent="0.2">
      <c r="A260" s="33"/>
      <c r="B260" s="34"/>
      <c r="C260" s="254" t="s">
        <v>375</v>
      </c>
      <c r="D260" s="254" t="s">
        <v>341</v>
      </c>
      <c r="E260" s="255" t="s">
        <v>376</v>
      </c>
      <c r="F260" s="256" t="s">
        <v>377</v>
      </c>
      <c r="G260" s="257" t="s">
        <v>378</v>
      </c>
      <c r="H260" s="258">
        <v>0.45</v>
      </c>
      <c r="I260" s="259">
        <v>154</v>
      </c>
      <c r="J260" s="258">
        <f>ROUND(I260*H260,2)</f>
        <v>69.3</v>
      </c>
      <c r="K260" s="260"/>
      <c r="L260" s="261"/>
      <c r="M260" s="262" t="s">
        <v>1</v>
      </c>
      <c r="N260" s="263" t="s">
        <v>43</v>
      </c>
      <c r="O260" s="70"/>
      <c r="P260" s="217">
        <f>O260*H260</f>
        <v>0</v>
      </c>
      <c r="Q260" s="217">
        <v>1E-3</v>
      </c>
      <c r="R260" s="217">
        <f>Q260*H260</f>
        <v>4.5000000000000004E-4</v>
      </c>
      <c r="S260" s="217">
        <v>0</v>
      </c>
      <c r="T260" s="218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9" t="s">
        <v>195</v>
      </c>
      <c r="AT260" s="219" t="s">
        <v>341</v>
      </c>
      <c r="AU260" s="219" t="s">
        <v>87</v>
      </c>
      <c r="AY260" s="16" t="s">
        <v>144</v>
      </c>
      <c r="BE260" s="220">
        <f>IF(N260="základní",J260,0)</f>
        <v>69.3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6" t="s">
        <v>85</v>
      </c>
      <c r="BK260" s="220">
        <f>ROUND(I260*H260,2)</f>
        <v>69.3</v>
      </c>
      <c r="BL260" s="16" t="s">
        <v>150</v>
      </c>
      <c r="BM260" s="219" t="s">
        <v>379</v>
      </c>
    </row>
    <row r="261" spans="1:65" s="12" customFormat="1" x14ac:dyDescent="0.2">
      <c r="B261" s="221"/>
      <c r="C261" s="222"/>
      <c r="D261" s="223" t="s">
        <v>152</v>
      </c>
      <c r="E261" s="224" t="s">
        <v>1</v>
      </c>
      <c r="F261" s="225" t="s">
        <v>380</v>
      </c>
      <c r="G261" s="222"/>
      <c r="H261" s="226">
        <v>0.45</v>
      </c>
      <c r="I261" s="227"/>
      <c r="J261" s="222"/>
      <c r="K261" s="222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152</v>
      </c>
      <c r="AU261" s="232" t="s">
        <v>87</v>
      </c>
      <c r="AV261" s="12" t="s">
        <v>87</v>
      </c>
      <c r="AW261" s="12" t="s">
        <v>35</v>
      </c>
      <c r="AX261" s="12" t="s">
        <v>85</v>
      </c>
      <c r="AY261" s="232" t="s">
        <v>144</v>
      </c>
    </row>
    <row r="262" spans="1:65" s="1" customFormat="1" ht="21.75" customHeight="1" x14ac:dyDescent="0.2">
      <c r="A262" s="33"/>
      <c r="B262" s="34"/>
      <c r="C262" s="208" t="s">
        <v>381</v>
      </c>
      <c r="D262" s="208" t="s">
        <v>146</v>
      </c>
      <c r="E262" s="209" t="s">
        <v>382</v>
      </c>
      <c r="F262" s="210" t="s">
        <v>383</v>
      </c>
      <c r="G262" s="211" t="s">
        <v>149</v>
      </c>
      <c r="H262" s="212">
        <v>1543.18</v>
      </c>
      <c r="I262" s="213">
        <v>14</v>
      </c>
      <c r="J262" s="212">
        <f>ROUND(I262*H262,2)</f>
        <v>21604.52</v>
      </c>
      <c r="K262" s="214"/>
      <c r="L262" s="38"/>
      <c r="M262" s="215" t="s">
        <v>1</v>
      </c>
      <c r="N262" s="216" t="s">
        <v>43</v>
      </c>
      <c r="O262" s="70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9" t="s">
        <v>150</v>
      </c>
      <c r="AT262" s="219" t="s">
        <v>146</v>
      </c>
      <c r="AU262" s="219" t="s">
        <v>87</v>
      </c>
      <c r="AY262" s="16" t="s">
        <v>144</v>
      </c>
      <c r="BE262" s="220">
        <f>IF(N262="základní",J262,0)</f>
        <v>21604.52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6" t="s">
        <v>85</v>
      </c>
      <c r="BK262" s="220">
        <f>ROUND(I262*H262,2)</f>
        <v>21604.52</v>
      </c>
      <c r="BL262" s="16" t="s">
        <v>150</v>
      </c>
      <c r="BM262" s="219" t="s">
        <v>384</v>
      </c>
    </row>
    <row r="263" spans="1:65" s="12" customFormat="1" ht="22.5" x14ac:dyDescent="0.2">
      <c r="B263" s="221"/>
      <c r="C263" s="222"/>
      <c r="D263" s="223" t="s">
        <v>152</v>
      </c>
      <c r="E263" s="224" t="s">
        <v>1</v>
      </c>
      <c r="F263" s="225" t="s">
        <v>385</v>
      </c>
      <c r="G263" s="222"/>
      <c r="H263" s="226">
        <v>1543.18</v>
      </c>
      <c r="I263" s="227"/>
      <c r="J263" s="222"/>
      <c r="K263" s="222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152</v>
      </c>
      <c r="AU263" s="232" t="s">
        <v>87</v>
      </c>
      <c r="AV263" s="12" t="s">
        <v>87</v>
      </c>
      <c r="AW263" s="12" t="s">
        <v>35</v>
      </c>
      <c r="AX263" s="12" t="s">
        <v>85</v>
      </c>
      <c r="AY263" s="232" t="s">
        <v>144</v>
      </c>
    </row>
    <row r="264" spans="1:65" s="11" customFormat="1" ht="22.9" customHeight="1" x14ac:dyDescent="0.2">
      <c r="B264" s="192"/>
      <c r="C264" s="193"/>
      <c r="D264" s="194" t="s">
        <v>77</v>
      </c>
      <c r="E264" s="206" t="s">
        <v>7</v>
      </c>
      <c r="F264" s="206" t="s">
        <v>386</v>
      </c>
      <c r="G264" s="193"/>
      <c r="H264" s="193"/>
      <c r="I264" s="196"/>
      <c r="J264" s="207">
        <f>BK264</f>
        <v>27300</v>
      </c>
      <c r="K264" s="193"/>
      <c r="L264" s="198"/>
      <c r="M264" s="199"/>
      <c r="N264" s="200"/>
      <c r="O264" s="200"/>
      <c r="P264" s="201">
        <f>SUM(P265:P266)</f>
        <v>0</v>
      </c>
      <c r="Q264" s="200"/>
      <c r="R264" s="201">
        <f>SUM(R265:R266)</f>
        <v>51.192500000000003</v>
      </c>
      <c r="S264" s="200"/>
      <c r="T264" s="202">
        <f>SUM(T265:T266)</f>
        <v>0</v>
      </c>
      <c r="AR264" s="203" t="s">
        <v>85</v>
      </c>
      <c r="AT264" s="204" t="s">
        <v>77</v>
      </c>
      <c r="AU264" s="204" t="s">
        <v>85</v>
      </c>
      <c r="AY264" s="203" t="s">
        <v>144</v>
      </c>
      <c r="BK264" s="205">
        <f>SUM(BK265:BK266)</f>
        <v>27300</v>
      </c>
    </row>
    <row r="265" spans="1:65" s="1" customFormat="1" ht="33" customHeight="1" x14ac:dyDescent="0.2">
      <c r="A265" s="33"/>
      <c r="B265" s="34"/>
      <c r="C265" s="208" t="s">
        <v>387</v>
      </c>
      <c r="D265" s="208" t="s">
        <v>146</v>
      </c>
      <c r="E265" s="209" t="s">
        <v>388</v>
      </c>
      <c r="F265" s="210" t="s">
        <v>389</v>
      </c>
      <c r="G265" s="211" t="s">
        <v>172</v>
      </c>
      <c r="H265" s="212">
        <v>250</v>
      </c>
      <c r="I265" s="213">
        <v>109.2</v>
      </c>
      <c r="J265" s="212">
        <f>ROUND(I265*H265,2)</f>
        <v>27300</v>
      </c>
      <c r="K265" s="214"/>
      <c r="L265" s="38"/>
      <c r="M265" s="215" t="s">
        <v>1</v>
      </c>
      <c r="N265" s="216" t="s">
        <v>43</v>
      </c>
      <c r="O265" s="70"/>
      <c r="P265" s="217">
        <f>O265*H265</f>
        <v>0</v>
      </c>
      <c r="Q265" s="217">
        <v>0.20477000000000001</v>
      </c>
      <c r="R265" s="217">
        <f>Q265*H265</f>
        <v>51.192500000000003</v>
      </c>
      <c r="S265" s="217">
        <v>0</v>
      </c>
      <c r="T265" s="218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9" t="s">
        <v>150</v>
      </c>
      <c r="AT265" s="219" t="s">
        <v>146</v>
      </c>
      <c r="AU265" s="219" t="s">
        <v>87</v>
      </c>
      <c r="AY265" s="16" t="s">
        <v>144</v>
      </c>
      <c r="BE265" s="220">
        <f>IF(N265="základní",J265,0)</f>
        <v>27300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6" t="s">
        <v>85</v>
      </c>
      <c r="BK265" s="220">
        <f>ROUND(I265*H265,2)</f>
        <v>27300</v>
      </c>
      <c r="BL265" s="16" t="s">
        <v>150</v>
      </c>
      <c r="BM265" s="219" t="s">
        <v>390</v>
      </c>
    </row>
    <row r="266" spans="1:65" s="12" customFormat="1" x14ac:dyDescent="0.2">
      <c r="B266" s="221"/>
      <c r="C266" s="222"/>
      <c r="D266" s="223" t="s">
        <v>152</v>
      </c>
      <c r="E266" s="224" t="s">
        <v>1</v>
      </c>
      <c r="F266" s="225" t="s">
        <v>391</v>
      </c>
      <c r="G266" s="222"/>
      <c r="H266" s="226">
        <v>250</v>
      </c>
      <c r="I266" s="227"/>
      <c r="J266" s="222"/>
      <c r="K266" s="222"/>
      <c r="L266" s="228"/>
      <c r="M266" s="229"/>
      <c r="N266" s="230"/>
      <c r="O266" s="230"/>
      <c r="P266" s="230"/>
      <c r="Q266" s="230"/>
      <c r="R266" s="230"/>
      <c r="S266" s="230"/>
      <c r="T266" s="231"/>
      <c r="AT266" s="232" t="s">
        <v>152</v>
      </c>
      <c r="AU266" s="232" t="s">
        <v>87</v>
      </c>
      <c r="AV266" s="12" t="s">
        <v>87</v>
      </c>
      <c r="AW266" s="12" t="s">
        <v>35</v>
      </c>
      <c r="AX266" s="12" t="s">
        <v>85</v>
      </c>
      <c r="AY266" s="232" t="s">
        <v>144</v>
      </c>
    </row>
    <row r="267" spans="1:65" s="11" customFormat="1" ht="22.9" customHeight="1" x14ac:dyDescent="0.2">
      <c r="B267" s="192"/>
      <c r="C267" s="193"/>
      <c r="D267" s="194" t="s">
        <v>77</v>
      </c>
      <c r="E267" s="206" t="s">
        <v>362</v>
      </c>
      <c r="F267" s="206" t="s">
        <v>392</v>
      </c>
      <c r="G267" s="193"/>
      <c r="H267" s="193"/>
      <c r="I267" s="196"/>
      <c r="J267" s="207">
        <f>BK267</f>
        <v>27305.599999999999</v>
      </c>
      <c r="K267" s="193"/>
      <c r="L267" s="198"/>
      <c r="M267" s="199"/>
      <c r="N267" s="200"/>
      <c r="O267" s="200"/>
      <c r="P267" s="201">
        <f>SUM(P268:P271)</f>
        <v>0</v>
      </c>
      <c r="Q267" s="200"/>
      <c r="R267" s="201">
        <f>SUM(R268:R271)</f>
        <v>0</v>
      </c>
      <c r="S267" s="200"/>
      <c r="T267" s="202">
        <f>SUM(T268:T271)</f>
        <v>0.57599999999999996</v>
      </c>
      <c r="AR267" s="203" t="s">
        <v>85</v>
      </c>
      <c r="AT267" s="204" t="s">
        <v>77</v>
      </c>
      <c r="AU267" s="204" t="s">
        <v>85</v>
      </c>
      <c r="AY267" s="203" t="s">
        <v>144</v>
      </c>
      <c r="BK267" s="205">
        <f>SUM(BK268:BK271)</f>
        <v>27305.599999999999</v>
      </c>
    </row>
    <row r="268" spans="1:65" s="1" customFormat="1" ht="21.75" customHeight="1" x14ac:dyDescent="0.2">
      <c r="A268" s="33"/>
      <c r="B268" s="34"/>
      <c r="C268" s="208" t="s">
        <v>393</v>
      </c>
      <c r="D268" s="208" t="s">
        <v>146</v>
      </c>
      <c r="E268" s="209" t="s">
        <v>394</v>
      </c>
      <c r="F268" s="210" t="s">
        <v>395</v>
      </c>
      <c r="G268" s="211" t="s">
        <v>209</v>
      </c>
      <c r="H268" s="212">
        <v>0.24</v>
      </c>
      <c r="I268" s="213">
        <v>6720</v>
      </c>
      <c r="J268" s="212">
        <f>ROUND(I268*H268,2)</f>
        <v>1612.8</v>
      </c>
      <c r="K268" s="214"/>
      <c r="L268" s="38"/>
      <c r="M268" s="215" t="s">
        <v>1</v>
      </c>
      <c r="N268" s="216" t="s">
        <v>43</v>
      </c>
      <c r="O268" s="70"/>
      <c r="P268" s="217">
        <f>O268*H268</f>
        <v>0</v>
      </c>
      <c r="Q268" s="217">
        <v>0</v>
      </c>
      <c r="R268" s="217">
        <f>Q268*H268</f>
        <v>0</v>
      </c>
      <c r="S268" s="217">
        <v>2.4</v>
      </c>
      <c r="T268" s="218">
        <f>S268*H268</f>
        <v>0.57599999999999996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9" t="s">
        <v>150</v>
      </c>
      <c r="AT268" s="219" t="s">
        <v>146</v>
      </c>
      <c r="AU268" s="219" t="s">
        <v>87</v>
      </c>
      <c r="AY268" s="16" t="s">
        <v>144</v>
      </c>
      <c r="BE268" s="220">
        <f>IF(N268="základní",J268,0)</f>
        <v>1612.8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6" t="s">
        <v>85</v>
      </c>
      <c r="BK268" s="220">
        <f>ROUND(I268*H268,2)</f>
        <v>1612.8</v>
      </c>
      <c r="BL268" s="16" t="s">
        <v>150</v>
      </c>
      <c r="BM268" s="219" t="s">
        <v>396</v>
      </c>
    </row>
    <row r="269" spans="1:65" s="12" customFormat="1" ht="22.5" x14ac:dyDescent="0.2">
      <c r="B269" s="221"/>
      <c r="C269" s="222"/>
      <c r="D269" s="223" t="s">
        <v>152</v>
      </c>
      <c r="E269" s="224" t="s">
        <v>1</v>
      </c>
      <c r="F269" s="225" t="s">
        <v>397</v>
      </c>
      <c r="G269" s="222"/>
      <c r="H269" s="226">
        <v>0.24</v>
      </c>
      <c r="I269" s="227"/>
      <c r="J269" s="222"/>
      <c r="K269" s="222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152</v>
      </c>
      <c r="AU269" s="232" t="s">
        <v>87</v>
      </c>
      <c r="AV269" s="12" t="s">
        <v>87</v>
      </c>
      <c r="AW269" s="12" t="s">
        <v>35</v>
      </c>
      <c r="AX269" s="12" t="s">
        <v>85</v>
      </c>
      <c r="AY269" s="232" t="s">
        <v>144</v>
      </c>
    </row>
    <row r="270" spans="1:65" s="1" customFormat="1" ht="16.5" customHeight="1" x14ac:dyDescent="0.2">
      <c r="A270" s="33"/>
      <c r="B270" s="34"/>
      <c r="C270" s="208" t="s">
        <v>398</v>
      </c>
      <c r="D270" s="208" t="s">
        <v>146</v>
      </c>
      <c r="E270" s="209" t="s">
        <v>399</v>
      </c>
      <c r="F270" s="210" t="s">
        <v>400</v>
      </c>
      <c r="G270" s="211" t="s">
        <v>172</v>
      </c>
      <c r="H270" s="212">
        <v>496</v>
      </c>
      <c r="I270" s="213">
        <v>51.8</v>
      </c>
      <c r="J270" s="212">
        <f>ROUND(I270*H270,2)</f>
        <v>25692.799999999999</v>
      </c>
      <c r="K270" s="214"/>
      <c r="L270" s="38"/>
      <c r="M270" s="215" t="s">
        <v>1</v>
      </c>
      <c r="N270" s="216" t="s">
        <v>43</v>
      </c>
      <c r="O270" s="70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9" t="s">
        <v>150</v>
      </c>
      <c r="AT270" s="219" t="s">
        <v>146</v>
      </c>
      <c r="AU270" s="219" t="s">
        <v>87</v>
      </c>
      <c r="AY270" s="16" t="s">
        <v>144</v>
      </c>
      <c r="BE270" s="220">
        <f>IF(N270="základní",J270,0)</f>
        <v>25692.799999999999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6" t="s">
        <v>85</v>
      </c>
      <c r="BK270" s="220">
        <f>ROUND(I270*H270,2)</f>
        <v>25692.799999999999</v>
      </c>
      <c r="BL270" s="16" t="s">
        <v>150</v>
      </c>
      <c r="BM270" s="219" t="s">
        <v>401</v>
      </c>
    </row>
    <row r="271" spans="1:65" s="12" customFormat="1" x14ac:dyDescent="0.2">
      <c r="B271" s="221"/>
      <c r="C271" s="222"/>
      <c r="D271" s="223" t="s">
        <v>152</v>
      </c>
      <c r="E271" s="224" t="s">
        <v>1</v>
      </c>
      <c r="F271" s="225" t="s">
        <v>402</v>
      </c>
      <c r="G271" s="222"/>
      <c r="H271" s="226">
        <v>496</v>
      </c>
      <c r="I271" s="227"/>
      <c r="J271" s="222"/>
      <c r="K271" s="222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152</v>
      </c>
      <c r="AU271" s="232" t="s">
        <v>87</v>
      </c>
      <c r="AV271" s="12" t="s">
        <v>87</v>
      </c>
      <c r="AW271" s="12" t="s">
        <v>35</v>
      </c>
      <c r="AX271" s="12" t="s">
        <v>85</v>
      </c>
      <c r="AY271" s="232" t="s">
        <v>144</v>
      </c>
    </row>
    <row r="272" spans="1:65" s="11" customFormat="1" ht="22.9" customHeight="1" x14ac:dyDescent="0.2">
      <c r="B272" s="192"/>
      <c r="C272" s="193"/>
      <c r="D272" s="194" t="s">
        <v>77</v>
      </c>
      <c r="E272" s="206" t="s">
        <v>403</v>
      </c>
      <c r="F272" s="206" t="s">
        <v>404</v>
      </c>
      <c r="G272" s="193"/>
      <c r="H272" s="193"/>
      <c r="I272" s="196"/>
      <c r="J272" s="207">
        <f>BK272</f>
        <v>101916.36</v>
      </c>
      <c r="K272" s="193"/>
      <c r="L272" s="198"/>
      <c r="M272" s="199"/>
      <c r="N272" s="200"/>
      <c r="O272" s="200"/>
      <c r="P272" s="201">
        <f>SUM(P273:P277)</f>
        <v>0</v>
      </c>
      <c r="Q272" s="200"/>
      <c r="R272" s="201">
        <f>SUM(R273:R277)</f>
        <v>121.57165800000001</v>
      </c>
      <c r="S272" s="200"/>
      <c r="T272" s="202">
        <f>SUM(T273:T277)</f>
        <v>0</v>
      </c>
      <c r="AR272" s="203" t="s">
        <v>85</v>
      </c>
      <c r="AT272" s="204" t="s">
        <v>77</v>
      </c>
      <c r="AU272" s="204" t="s">
        <v>85</v>
      </c>
      <c r="AY272" s="203" t="s">
        <v>144</v>
      </c>
      <c r="BK272" s="205">
        <f>SUM(BK273:BK277)</f>
        <v>101916.36</v>
      </c>
    </row>
    <row r="273" spans="1:65" s="1" customFormat="1" ht="16.5" customHeight="1" x14ac:dyDescent="0.2">
      <c r="A273" s="33"/>
      <c r="B273" s="34"/>
      <c r="C273" s="208" t="s">
        <v>405</v>
      </c>
      <c r="D273" s="208" t="s">
        <v>146</v>
      </c>
      <c r="E273" s="209" t="s">
        <v>406</v>
      </c>
      <c r="F273" s="210" t="s">
        <v>407</v>
      </c>
      <c r="G273" s="211" t="s">
        <v>209</v>
      </c>
      <c r="H273" s="212">
        <v>71.37</v>
      </c>
      <c r="I273" s="213">
        <v>1428</v>
      </c>
      <c r="J273" s="212">
        <f>ROUND(I273*H273,2)</f>
        <v>101916.36</v>
      </c>
      <c r="K273" s="214"/>
      <c r="L273" s="38"/>
      <c r="M273" s="215" t="s">
        <v>1</v>
      </c>
      <c r="N273" s="216" t="s">
        <v>43</v>
      </c>
      <c r="O273" s="70"/>
      <c r="P273" s="217">
        <f>O273*H273</f>
        <v>0</v>
      </c>
      <c r="Q273" s="217">
        <v>1.7034</v>
      </c>
      <c r="R273" s="217">
        <f>Q273*H273</f>
        <v>121.57165800000001</v>
      </c>
      <c r="S273" s="217">
        <v>0</v>
      </c>
      <c r="T273" s="218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9" t="s">
        <v>150</v>
      </c>
      <c r="AT273" s="219" t="s">
        <v>146</v>
      </c>
      <c r="AU273" s="219" t="s">
        <v>87</v>
      </c>
      <c r="AY273" s="16" t="s">
        <v>144</v>
      </c>
      <c r="BE273" s="220">
        <f>IF(N273="základní",J273,0)</f>
        <v>101916.36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6" t="s">
        <v>85</v>
      </c>
      <c r="BK273" s="220">
        <f>ROUND(I273*H273,2)</f>
        <v>101916.36</v>
      </c>
      <c r="BL273" s="16" t="s">
        <v>150</v>
      </c>
      <c r="BM273" s="219" t="s">
        <v>408</v>
      </c>
    </row>
    <row r="274" spans="1:65" s="12" customFormat="1" x14ac:dyDescent="0.2">
      <c r="B274" s="221"/>
      <c r="C274" s="222"/>
      <c r="D274" s="223" t="s">
        <v>152</v>
      </c>
      <c r="E274" s="224" t="s">
        <v>1</v>
      </c>
      <c r="F274" s="225" t="s">
        <v>409</v>
      </c>
      <c r="G274" s="222"/>
      <c r="H274" s="226">
        <v>51.21</v>
      </c>
      <c r="I274" s="227"/>
      <c r="J274" s="222"/>
      <c r="K274" s="222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152</v>
      </c>
      <c r="AU274" s="232" t="s">
        <v>87</v>
      </c>
      <c r="AV274" s="12" t="s">
        <v>87</v>
      </c>
      <c r="AW274" s="12" t="s">
        <v>35</v>
      </c>
      <c r="AX274" s="12" t="s">
        <v>78</v>
      </c>
      <c r="AY274" s="232" t="s">
        <v>144</v>
      </c>
    </row>
    <row r="275" spans="1:65" s="12" customFormat="1" x14ac:dyDescent="0.2">
      <c r="B275" s="221"/>
      <c r="C275" s="222"/>
      <c r="D275" s="223" t="s">
        <v>152</v>
      </c>
      <c r="E275" s="224" t="s">
        <v>1</v>
      </c>
      <c r="F275" s="225" t="s">
        <v>410</v>
      </c>
      <c r="G275" s="222"/>
      <c r="H275" s="226">
        <v>12.88</v>
      </c>
      <c r="I275" s="227"/>
      <c r="J275" s="222"/>
      <c r="K275" s="222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152</v>
      </c>
      <c r="AU275" s="232" t="s">
        <v>87</v>
      </c>
      <c r="AV275" s="12" t="s">
        <v>87</v>
      </c>
      <c r="AW275" s="12" t="s">
        <v>35</v>
      </c>
      <c r="AX275" s="12" t="s">
        <v>78</v>
      </c>
      <c r="AY275" s="232" t="s">
        <v>144</v>
      </c>
    </row>
    <row r="276" spans="1:65" s="12" customFormat="1" x14ac:dyDescent="0.2">
      <c r="B276" s="221"/>
      <c r="C276" s="222"/>
      <c r="D276" s="223" t="s">
        <v>152</v>
      </c>
      <c r="E276" s="224" t="s">
        <v>1</v>
      </c>
      <c r="F276" s="225" t="s">
        <v>411</v>
      </c>
      <c r="G276" s="222"/>
      <c r="H276" s="226">
        <v>7.28</v>
      </c>
      <c r="I276" s="227"/>
      <c r="J276" s="222"/>
      <c r="K276" s="222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152</v>
      </c>
      <c r="AU276" s="232" t="s">
        <v>87</v>
      </c>
      <c r="AV276" s="12" t="s">
        <v>87</v>
      </c>
      <c r="AW276" s="12" t="s">
        <v>35</v>
      </c>
      <c r="AX276" s="12" t="s">
        <v>78</v>
      </c>
      <c r="AY276" s="232" t="s">
        <v>144</v>
      </c>
    </row>
    <row r="277" spans="1:65" s="13" customFormat="1" x14ac:dyDescent="0.2">
      <c r="B277" s="233"/>
      <c r="C277" s="234"/>
      <c r="D277" s="223" t="s">
        <v>152</v>
      </c>
      <c r="E277" s="235" t="s">
        <v>1</v>
      </c>
      <c r="F277" s="236" t="s">
        <v>164</v>
      </c>
      <c r="G277" s="234"/>
      <c r="H277" s="237">
        <v>71.37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152</v>
      </c>
      <c r="AU277" s="243" t="s">
        <v>87</v>
      </c>
      <c r="AV277" s="13" t="s">
        <v>150</v>
      </c>
      <c r="AW277" s="13" t="s">
        <v>35</v>
      </c>
      <c r="AX277" s="13" t="s">
        <v>85</v>
      </c>
      <c r="AY277" s="243" t="s">
        <v>144</v>
      </c>
    </row>
    <row r="278" spans="1:65" s="11" customFormat="1" ht="22.9" customHeight="1" x14ac:dyDescent="0.2">
      <c r="B278" s="192"/>
      <c r="C278" s="193"/>
      <c r="D278" s="194" t="s">
        <v>77</v>
      </c>
      <c r="E278" s="206" t="s">
        <v>178</v>
      </c>
      <c r="F278" s="206" t="s">
        <v>412</v>
      </c>
      <c r="G278" s="193"/>
      <c r="H278" s="193"/>
      <c r="I278" s="196"/>
      <c r="J278" s="207">
        <f>BK278</f>
        <v>1757388.72</v>
      </c>
      <c r="K278" s="193"/>
      <c r="L278" s="198"/>
      <c r="M278" s="199"/>
      <c r="N278" s="200"/>
      <c r="O278" s="200"/>
      <c r="P278" s="201">
        <f>SUM(P279:P304)</f>
        <v>0</v>
      </c>
      <c r="Q278" s="200"/>
      <c r="R278" s="201">
        <f>SUM(R279:R304)</f>
        <v>1.7646719999999998</v>
      </c>
      <c r="S278" s="200"/>
      <c r="T278" s="202">
        <f>SUM(T279:T304)</f>
        <v>0</v>
      </c>
      <c r="AR278" s="203" t="s">
        <v>85</v>
      </c>
      <c r="AT278" s="204" t="s">
        <v>77</v>
      </c>
      <c r="AU278" s="204" t="s">
        <v>85</v>
      </c>
      <c r="AY278" s="203" t="s">
        <v>144</v>
      </c>
      <c r="BK278" s="205">
        <f>SUM(BK279:BK304)</f>
        <v>1757388.72</v>
      </c>
    </row>
    <row r="279" spans="1:65" s="1" customFormat="1" ht="16.5" customHeight="1" x14ac:dyDescent="0.2">
      <c r="A279" s="33"/>
      <c r="B279" s="34"/>
      <c r="C279" s="208" t="s">
        <v>413</v>
      </c>
      <c r="D279" s="208" t="s">
        <v>146</v>
      </c>
      <c r="E279" s="209" t="s">
        <v>414</v>
      </c>
      <c r="F279" s="210" t="s">
        <v>415</v>
      </c>
      <c r="G279" s="211" t="s">
        <v>149</v>
      </c>
      <c r="H279" s="212">
        <v>1570.79</v>
      </c>
      <c r="I279" s="213">
        <v>168</v>
      </c>
      <c r="J279" s="212">
        <f>ROUND(I279*H279,2)</f>
        <v>263892.71999999997</v>
      </c>
      <c r="K279" s="214"/>
      <c r="L279" s="38"/>
      <c r="M279" s="215" t="s">
        <v>1</v>
      </c>
      <c r="N279" s="216" t="s">
        <v>43</v>
      </c>
      <c r="O279" s="70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9" t="s">
        <v>150</v>
      </c>
      <c r="AT279" s="219" t="s">
        <v>146</v>
      </c>
      <c r="AU279" s="219" t="s">
        <v>87</v>
      </c>
      <c r="AY279" s="16" t="s">
        <v>144</v>
      </c>
      <c r="BE279" s="220">
        <f>IF(N279="základní",J279,0)</f>
        <v>263892.71999999997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6" t="s">
        <v>85</v>
      </c>
      <c r="BK279" s="220">
        <f>ROUND(I279*H279,2)</f>
        <v>263892.71999999997</v>
      </c>
      <c r="BL279" s="16" t="s">
        <v>150</v>
      </c>
      <c r="BM279" s="219" t="s">
        <v>416</v>
      </c>
    </row>
    <row r="280" spans="1:65" s="12" customFormat="1" ht="22.5" x14ac:dyDescent="0.2">
      <c r="B280" s="221"/>
      <c r="C280" s="222"/>
      <c r="D280" s="223" t="s">
        <v>152</v>
      </c>
      <c r="E280" s="224" t="s">
        <v>1</v>
      </c>
      <c r="F280" s="225" t="s">
        <v>417</v>
      </c>
      <c r="G280" s="222"/>
      <c r="H280" s="226">
        <v>1570.79</v>
      </c>
      <c r="I280" s="227"/>
      <c r="J280" s="222"/>
      <c r="K280" s="222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152</v>
      </c>
      <c r="AU280" s="232" t="s">
        <v>87</v>
      </c>
      <c r="AV280" s="12" t="s">
        <v>87</v>
      </c>
      <c r="AW280" s="12" t="s">
        <v>35</v>
      </c>
      <c r="AX280" s="12" t="s">
        <v>85</v>
      </c>
      <c r="AY280" s="232" t="s">
        <v>144</v>
      </c>
    </row>
    <row r="281" spans="1:65" s="1" customFormat="1" ht="16.5" customHeight="1" x14ac:dyDescent="0.2">
      <c r="A281" s="33"/>
      <c r="B281" s="34"/>
      <c r="C281" s="208" t="s">
        <v>403</v>
      </c>
      <c r="D281" s="208" t="s">
        <v>146</v>
      </c>
      <c r="E281" s="209" t="s">
        <v>418</v>
      </c>
      <c r="F281" s="210" t="s">
        <v>419</v>
      </c>
      <c r="G281" s="211" t="s">
        <v>149</v>
      </c>
      <c r="H281" s="212">
        <v>1570.79</v>
      </c>
      <c r="I281" s="213">
        <v>168</v>
      </c>
      <c r="J281" s="212">
        <f>ROUND(I281*H281,2)</f>
        <v>263892.71999999997</v>
      </c>
      <c r="K281" s="214"/>
      <c r="L281" s="38"/>
      <c r="M281" s="215" t="s">
        <v>1</v>
      </c>
      <c r="N281" s="216" t="s">
        <v>43</v>
      </c>
      <c r="O281" s="70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9" t="s">
        <v>150</v>
      </c>
      <c r="AT281" s="219" t="s">
        <v>146</v>
      </c>
      <c r="AU281" s="219" t="s">
        <v>87</v>
      </c>
      <c r="AY281" s="16" t="s">
        <v>144</v>
      </c>
      <c r="BE281" s="220">
        <f>IF(N281="základní",J281,0)</f>
        <v>263892.71999999997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6" t="s">
        <v>85</v>
      </c>
      <c r="BK281" s="220">
        <f>ROUND(I281*H281,2)</f>
        <v>263892.71999999997</v>
      </c>
      <c r="BL281" s="16" t="s">
        <v>150</v>
      </c>
      <c r="BM281" s="219" t="s">
        <v>420</v>
      </c>
    </row>
    <row r="282" spans="1:65" s="12" customFormat="1" ht="22.5" x14ac:dyDescent="0.2">
      <c r="B282" s="221"/>
      <c r="C282" s="222"/>
      <c r="D282" s="223" t="s">
        <v>152</v>
      </c>
      <c r="E282" s="224" t="s">
        <v>1</v>
      </c>
      <c r="F282" s="225" t="s">
        <v>417</v>
      </c>
      <c r="G282" s="222"/>
      <c r="H282" s="226">
        <v>1570.79</v>
      </c>
      <c r="I282" s="227"/>
      <c r="J282" s="222"/>
      <c r="K282" s="222"/>
      <c r="L282" s="228"/>
      <c r="M282" s="229"/>
      <c r="N282" s="230"/>
      <c r="O282" s="230"/>
      <c r="P282" s="230"/>
      <c r="Q282" s="230"/>
      <c r="R282" s="230"/>
      <c r="S282" s="230"/>
      <c r="T282" s="231"/>
      <c r="AT282" s="232" t="s">
        <v>152</v>
      </c>
      <c r="AU282" s="232" t="s">
        <v>87</v>
      </c>
      <c r="AV282" s="12" t="s">
        <v>87</v>
      </c>
      <c r="AW282" s="12" t="s">
        <v>35</v>
      </c>
      <c r="AX282" s="12" t="s">
        <v>85</v>
      </c>
      <c r="AY282" s="232" t="s">
        <v>144</v>
      </c>
    </row>
    <row r="283" spans="1:65" s="1" customFormat="1" ht="21.75" customHeight="1" x14ac:dyDescent="0.2">
      <c r="A283" s="33"/>
      <c r="B283" s="34"/>
      <c r="C283" s="208" t="s">
        <v>421</v>
      </c>
      <c r="D283" s="208" t="s">
        <v>146</v>
      </c>
      <c r="E283" s="209" t="s">
        <v>422</v>
      </c>
      <c r="F283" s="210" t="s">
        <v>423</v>
      </c>
      <c r="G283" s="211" t="s">
        <v>149</v>
      </c>
      <c r="H283" s="212">
        <v>650.55999999999995</v>
      </c>
      <c r="I283" s="213">
        <v>394.8</v>
      </c>
      <c r="J283" s="212">
        <f>ROUND(I283*H283,2)</f>
        <v>256841.09</v>
      </c>
      <c r="K283" s="214"/>
      <c r="L283" s="38"/>
      <c r="M283" s="215" t="s">
        <v>1</v>
      </c>
      <c r="N283" s="216" t="s">
        <v>43</v>
      </c>
      <c r="O283" s="70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9" t="s">
        <v>150</v>
      </c>
      <c r="AT283" s="219" t="s">
        <v>146</v>
      </c>
      <c r="AU283" s="219" t="s">
        <v>87</v>
      </c>
      <c r="AY283" s="16" t="s">
        <v>144</v>
      </c>
      <c r="BE283" s="220">
        <f>IF(N283="základní",J283,0)</f>
        <v>256841.09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6" t="s">
        <v>85</v>
      </c>
      <c r="BK283" s="220">
        <f>ROUND(I283*H283,2)</f>
        <v>256841.09</v>
      </c>
      <c r="BL283" s="16" t="s">
        <v>150</v>
      </c>
      <c r="BM283" s="219" t="s">
        <v>424</v>
      </c>
    </row>
    <row r="284" spans="1:65" s="12" customFormat="1" ht="22.5" x14ac:dyDescent="0.2">
      <c r="B284" s="221"/>
      <c r="C284" s="222"/>
      <c r="D284" s="223" t="s">
        <v>152</v>
      </c>
      <c r="E284" s="224" t="s">
        <v>1</v>
      </c>
      <c r="F284" s="225" t="s">
        <v>157</v>
      </c>
      <c r="G284" s="222"/>
      <c r="H284" s="226">
        <v>495.3</v>
      </c>
      <c r="I284" s="227"/>
      <c r="J284" s="222"/>
      <c r="K284" s="222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152</v>
      </c>
      <c r="AU284" s="232" t="s">
        <v>87</v>
      </c>
      <c r="AV284" s="12" t="s">
        <v>87</v>
      </c>
      <c r="AW284" s="12" t="s">
        <v>35</v>
      </c>
      <c r="AX284" s="12" t="s">
        <v>78</v>
      </c>
      <c r="AY284" s="232" t="s">
        <v>144</v>
      </c>
    </row>
    <row r="285" spans="1:65" s="12" customFormat="1" x14ac:dyDescent="0.2">
      <c r="B285" s="221"/>
      <c r="C285" s="222"/>
      <c r="D285" s="223" t="s">
        <v>152</v>
      </c>
      <c r="E285" s="224" t="s">
        <v>1</v>
      </c>
      <c r="F285" s="225" t="s">
        <v>158</v>
      </c>
      <c r="G285" s="222"/>
      <c r="H285" s="226">
        <v>131.25</v>
      </c>
      <c r="I285" s="227"/>
      <c r="J285" s="222"/>
      <c r="K285" s="222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152</v>
      </c>
      <c r="AU285" s="232" t="s">
        <v>87</v>
      </c>
      <c r="AV285" s="12" t="s">
        <v>87</v>
      </c>
      <c r="AW285" s="12" t="s">
        <v>35</v>
      </c>
      <c r="AX285" s="12" t="s">
        <v>78</v>
      </c>
      <c r="AY285" s="232" t="s">
        <v>144</v>
      </c>
    </row>
    <row r="286" spans="1:65" s="12" customFormat="1" ht="33.75" x14ac:dyDescent="0.2">
      <c r="B286" s="221"/>
      <c r="C286" s="222"/>
      <c r="D286" s="223" t="s">
        <v>152</v>
      </c>
      <c r="E286" s="224" t="s">
        <v>1</v>
      </c>
      <c r="F286" s="225" t="s">
        <v>161</v>
      </c>
      <c r="G286" s="222"/>
      <c r="H286" s="226">
        <v>4.84</v>
      </c>
      <c r="I286" s="227"/>
      <c r="J286" s="222"/>
      <c r="K286" s="222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152</v>
      </c>
      <c r="AU286" s="232" t="s">
        <v>87</v>
      </c>
      <c r="AV286" s="12" t="s">
        <v>87</v>
      </c>
      <c r="AW286" s="12" t="s">
        <v>35</v>
      </c>
      <c r="AX286" s="12" t="s">
        <v>78</v>
      </c>
      <c r="AY286" s="232" t="s">
        <v>144</v>
      </c>
    </row>
    <row r="287" spans="1:65" s="12" customFormat="1" ht="22.5" x14ac:dyDescent="0.2">
      <c r="B287" s="221"/>
      <c r="C287" s="222"/>
      <c r="D287" s="223" t="s">
        <v>152</v>
      </c>
      <c r="E287" s="224" t="s">
        <v>1</v>
      </c>
      <c r="F287" s="225" t="s">
        <v>162</v>
      </c>
      <c r="G287" s="222"/>
      <c r="H287" s="226">
        <v>23.98</v>
      </c>
      <c r="I287" s="227"/>
      <c r="J287" s="222"/>
      <c r="K287" s="222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152</v>
      </c>
      <c r="AU287" s="232" t="s">
        <v>87</v>
      </c>
      <c r="AV287" s="12" t="s">
        <v>87</v>
      </c>
      <c r="AW287" s="12" t="s">
        <v>35</v>
      </c>
      <c r="AX287" s="12" t="s">
        <v>78</v>
      </c>
      <c r="AY287" s="232" t="s">
        <v>144</v>
      </c>
    </row>
    <row r="288" spans="1:65" s="12" customFormat="1" x14ac:dyDescent="0.2">
      <c r="B288" s="221"/>
      <c r="C288" s="222"/>
      <c r="D288" s="223" t="s">
        <v>152</v>
      </c>
      <c r="E288" s="224" t="s">
        <v>1</v>
      </c>
      <c r="F288" s="225" t="s">
        <v>163</v>
      </c>
      <c r="G288" s="222"/>
      <c r="H288" s="226">
        <v>-4.8099999999999996</v>
      </c>
      <c r="I288" s="227"/>
      <c r="J288" s="222"/>
      <c r="K288" s="222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152</v>
      </c>
      <c r="AU288" s="232" t="s">
        <v>87</v>
      </c>
      <c r="AV288" s="12" t="s">
        <v>87</v>
      </c>
      <c r="AW288" s="12" t="s">
        <v>35</v>
      </c>
      <c r="AX288" s="12" t="s">
        <v>78</v>
      </c>
      <c r="AY288" s="232" t="s">
        <v>144</v>
      </c>
    </row>
    <row r="289" spans="1:65" s="13" customFormat="1" x14ac:dyDescent="0.2">
      <c r="B289" s="233"/>
      <c r="C289" s="234"/>
      <c r="D289" s="223" t="s">
        <v>152</v>
      </c>
      <c r="E289" s="235" t="s">
        <v>1</v>
      </c>
      <c r="F289" s="236" t="s">
        <v>164</v>
      </c>
      <c r="G289" s="234"/>
      <c r="H289" s="237">
        <v>650.55999999999995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152</v>
      </c>
      <c r="AU289" s="243" t="s">
        <v>87</v>
      </c>
      <c r="AV289" s="13" t="s">
        <v>150</v>
      </c>
      <c r="AW289" s="13" t="s">
        <v>35</v>
      </c>
      <c r="AX289" s="13" t="s">
        <v>85</v>
      </c>
      <c r="AY289" s="243" t="s">
        <v>144</v>
      </c>
    </row>
    <row r="290" spans="1:65" s="1" customFormat="1" ht="21.75" customHeight="1" x14ac:dyDescent="0.2">
      <c r="A290" s="33"/>
      <c r="B290" s="34"/>
      <c r="C290" s="208" t="s">
        <v>425</v>
      </c>
      <c r="D290" s="208" t="s">
        <v>146</v>
      </c>
      <c r="E290" s="209" t="s">
        <v>426</v>
      </c>
      <c r="F290" s="210" t="s">
        <v>427</v>
      </c>
      <c r="G290" s="211" t="s">
        <v>149</v>
      </c>
      <c r="H290" s="212">
        <v>920.23</v>
      </c>
      <c r="I290" s="213">
        <v>394.8</v>
      </c>
      <c r="J290" s="212">
        <f>ROUND(I290*H290,2)</f>
        <v>363306.8</v>
      </c>
      <c r="K290" s="214"/>
      <c r="L290" s="38"/>
      <c r="M290" s="215" t="s">
        <v>1</v>
      </c>
      <c r="N290" s="216" t="s">
        <v>43</v>
      </c>
      <c r="O290" s="70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9" t="s">
        <v>150</v>
      </c>
      <c r="AT290" s="219" t="s">
        <v>146</v>
      </c>
      <c r="AU290" s="219" t="s">
        <v>87</v>
      </c>
      <c r="AY290" s="16" t="s">
        <v>144</v>
      </c>
      <c r="BE290" s="220">
        <f>IF(N290="základní",J290,0)</f>
        <v>363306.8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6" t="s">
        <v>85</v>
      </c>
      <c r="BK290" s="220">
        <f>ROUND(I290*H290,2)</f>
        <v>363306.8</v>
      </c>
      <c r="BL290" s="16" t="s">
        <v>150</v>
      </c>
      <c r="BM290" s="219" t="s">
        <v>428</v>
      </c>
    </row>
    <row r="291" spans="1:65" s="12" customFormat="1" ht="22.5" x14ac:dyDescent="0.2">
      <c r="B291" s="221"/>
      <c r="C291" s="222"/>
      <c r="D291" s="223" t="s">
        <v>152</v>
      </c>
      <c r="E291" s="224" t="s">
        <v>1</v>
      </c>
      <c r="F291" s="225" t="s">
        <v>429</v>
      </c>
      <c r="G291" s="222"/>
      <c r="H291" s="226">
        <v>920.23</v>
      </c>
      <c r="I291" s="227"/>
      <c r="J291" s="222"/>
      <c r="K291" s="222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152</v>
      </c>
      <c r="AU291" s="232" t="s">
        <v>87</v>
      </c>
      <c r="AV291" s="12" t="s">
        <v>87</v>
      </c>
      <c r="AW291" s="12" t="s">
        <v>35</v>
      </c>
      <c r="AX291" s="12" t="s">
        <v>85</v>
      </c>
      <c r="AY291" s="232" t="s">
        <v>144</v>
      </c>
    </row>
    <row r="292" spans="1:65" s="1" customFormat="1" ht="21.75" customHeight="1" x14ac:dyDescent="0.2">
      <c r="A292" s="33"/>
      <c r="B292" s="34"/>
      <c r="C292" s="208" t="s">
        <v>430</v>
      </c>
      <c r="D292" s="208" t="s">
        <v>146</v>
      </c>
      <c r="E292" s="209" t="s">
        <v>431</v>
      </c>
      <c r="F292" s="210" t="s">
        <v>432</v>
      </c>
      <c r="G292" s="211" t="s">
        <v>149</v>
      </c>
      <c r="H292" s="212">
        <v>1570.79</v>
      </c>
      <c r="I292" s="213">
        <v>14</v>
      </c>
      <c r="J292" s="212">
        <f>ROUND(I292*H292,2)</f>
        <v>21991.06</v>
      </c>
      <c r="K292" s="214"/>
      <c r="L292" s="38"/>
      <c r="M292" s="215" t="s">
        <v>1</v>
      </c>
      <c r="N292" s="216" t="s">
        <v>43</v>
      </c>
      <c r="O292" s="70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19" t="s">
        <v>150</v>
      </c>
      <c r="AT292" s="219" t="s">
        <v>146</v>
      </c>
      <c r="AU292" s="219" t="s">
        <v>87</v>
      </c>
      <c r="AY292" s="16" t="s">
        <v>144</v>
      </c>
      <c r="BE292" s="220">
        <f>IF(N292="základní",J292,0)</f>
        <v>21991.06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6" t="s">
        <v>85</v>
      </c>
      <c r="BK292" s="220">
        <f>ROUND(I292*H292,2)</f>
        <v>21991.06</v>
      </c>
      <c r="BL292" s="16" t="s">
        <v>150</v>
      </c>
      <c r="BM292" s="219" t="s">
        <v>433</v>
      </c>
    </row>
    <row r="293" spans="1:65" s="12" customFormat="1" ht="22.5" x14ac:dyDescent="0.2">
      <c r="B293" s="221"/>
      <c r="C293" s="222"/>
      <c r="D293" s="223" t="s">
        <v>152</v>
      </c>
      <c r="E293" s="224" t="s">
        <v>1</v>
      </c>
      <c r="F293" s="225" t="s">
        <v>417</v>
      </c>
      <c r="G293" s="222"/>
      <c r="H293" s="226">
        <v>1570.79</v>
      </c>
      <c r="I293" s="227"/>
      <c r="J293" s="222"/>
      <c r="K293" s="222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152</v>
      </c>
      <c r="AU293" s="232" t="s">
        <v>87</v>
      </c>
      <c r="AV293" s="12" t="s">
        <v>87</v>
      </c>
      <c r="AW293" s="12" t="s">
        <v>35</v>
      </c>
      <c r="AX293" s="12" t="s">
        <v>85</v>
      </c>
      <c r="AY293" s="232" t="s">
        <v>144</v>
      </c>
    </row>
    <row r="294" spans="1:65" s="1" customFormat="1" ht="21.75" customHeight="1" x14ac:dyDescent="0.2">
      <c r="A294" s="33"/>
      <c r="B294" s="34"/>
      <c r="C294" s="208" t="s">
        <v>434</v>
      </c>
      <c r="D294" s="208" t="s">
        <v>146</v>
      </c>
      <c r="E294" s="209" t="s">
        <v>435</v>
      </c>
      <c r="F294" s="210" t="s">
        <v>436</v>
      </c>
      <c r="G294" s="211" t="s">
        <v>149</v>
      </c>
      <c r="H294" s="212">
        <v>1570.79</v>
      </c>
      <c r="I294" s="213">
        <v>16.8</v>
      </c>
      <c r="J294" s="212">
        <f>ROUND(I294*H294,2)</f>
        <v>26389.27</v>
      </c>
      <c r="K294" s="214"/>
      <c r="L294" s="38"/>
      <c r="M294" s="215" t="s">
        <v>1</v>
      </c>
      <c r="N294" s="216" t="s">
        <v>43</v>
      </c>
      <c r="O294" s="70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19" t="s">
        <v>150</v>
      </c>
      <c r="AT294" s="219" t="s">
        <v>146</v>
      </c>
      <c r="AU294" s="219" t="s">
        <v>87</v>
      </c>
      <c r="AY294" s="16" t="s">
        <v>144</v>
      </c>
      <c r="BE294" s="220">
        <f>IF(N294="základní",J294,0)</f>
        <v>26389.27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6" t="s">
        <v>85</v>
      </c>
      <c r="BK294" s="220">
        <f>ROUND(I294*H294,2)</f>
        <v>26389.27</v>
      </c>
      <c r="BL294" s="16" t="s">
        <v>150</v>
      </c>
      <c r="BM294" s="219" t="s">
        <v>437</v>
      </c>
    </row>
    <row r="295" spans="1:65" s="12" customFormat="1" ht="22.5" x14ac:dyDescent="0.2">
      <c r="B295" s="221"/>
      <c r="C295" s="222"/>
      <c r="D295" s="223" t="s">
        <v>152</v>
      </c>
      <c r="E295" s="224" t="s">
        <v>1</v>
      </c>
      <c r="F295" s="225" t="s">
        <v>417</v>
      </c>
      <c r="G295" s="222"/>
      <c r="H295" s="226">
        <v>1570.79</v>
      </c>
      <c r="I295" s="227"/>
      <c r="J295" s="222"/>
      <c r="K295" s="222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152</v>
      </c>
      <c r="AU295" s="232" t="s">
        <v>87</v>
      </c>
      <c r="AV295" s="12" t="s">
        <v>87</v>
      </c>
      <c r="AW295" s="12" t="s">
        <v>35</v>
      </c>
      <c r="AX295" s="12" t="s">
        <v>85</v>
      </c>
      <c r="AY295" s="232" t="s">
        <v>144</v>
      </c>
    </row>
    <row r="296" spans="1:65" s="1" customFormat="1" ht="21.75" customHeight="1" x14ac:dyDescent="0.2">
      <c r="A296" s="33"/>
      <c r="B296" s="34"/>
      <c r="C296" s="208" t="s">
        <v>438</v>
      </c>
      <c r="D296" s="208" t="s">
        <v>146</v>
      </c>
      <c r="E296" s="209" t="s">
        <v>439</v>
      </c>
      <c r="F296" s="210" t="s">
        <v>440</v>
      </c>
      <c r="G296" s="211" t="s">
        <v>149</v>
      </c>
      <c r="H296" s="212">
        <v>1570.79</v>
      </c>
      <c r="I296" s="213">
        <v>294</v>
      </c>
      <c r="J296" s="212">
        <f>ROUND(I296*H296,2)</f>
        <v>461812.26</v>
      </c>
      <c r="K296" s="214"/>
      <c r="L296" s="38"/>
      <c r="M296" s="215" t="s">
        <v>1</v>
      </c>
      <c r="N296" s="216" t="s">
        <v>43</v>
      </c>
      <c r="O296" s="70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9" t="s">
        <v>150</v>
      </c>
      <c r="AT296" s="219" t="s">
        <v>146</v>
      </c>
      <c r="AU296" s="219" t="s">
        <v>87</v>
      </c>
      <c r="AY296" s="16" t="s">
        <v>144</v>
      </c>
      <c r="BE296" s="220">
        <f>IF(N296="základní",J296,0)</f>
        <v>461812.26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6" t="s">
        <v>85</v>
      </c>
      <c r="BK296" s="220">
        <f>ROUND(I296*H296,2)</f>
        <v>461812.26</v>
      </c>
      <c r="BL296" s="16" t="s">
        <v>150</v>
      </c>
      <c r="BM296" s="219" t="s">
        <v>441</v>
      </c>
    </row>
    <row r="297" spans="1:65" s="12" customFormat="1" ht="22.5" x14ac:dyDescent="0.2">
      <c r="B297" s="221"/>
      <c r="C297" s="222"/>
      <c r="D297" s="223" t="s">
        <v>152</v>
      </c>
      <c r="E297" s="224" t="s">
        <v>1</v>
      </c>
      <c r="F297" s="225" t="s">
        <v>417</v>
      </c>
      <c r="G297" s="222"/>
      <c r="H297" s="226">
        <v>1570.79</v>
      </c>
      <c r="I297" s="227"/>
      <c r="J297" s="222"/>
      <c r="K297" s="222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152</v>
      </c>
      <c r="AU297" s="232" t="s">
        <v>87</v>
      </c>
      <c r="AV297" s="12" t="s">
        <v>87</v>
      </c>
      <c r="AW297" s="12" t="s">
        <v>35</v>
      </c>
      <c r="AX297" s="12" t="s">
        <v>85</v>
      </c>
      <c r="AY297" s="232" t="s">
        <v>144</v>
      </c>
    </row>
    <row r="298" spans="1:65" s="1" customFormat="1" ht="21.75" customHeight="1" x14ac:dyDescent="0.2">
      <c r="A298" s="33"/>
      <c r="B298" s="34"/>
      <c r="C298" s="208" t="s">
        <v>442</v>
      </c>
      <c r="D298" s="208" t="s">
        <v>146</v>
      </c>
      <c r="E298" s="209" t="s">
        <v>443</v>
      </c>
      <c r="F298" s="210" t="s">
        <v>444</v>
      </c>
      <c r="G298" s="211" t="s">
        <v>172</v>
      </c>
      <c r="H298" s="212">
        <v>787.8</v>
      </c>
      <c r="I298" s="213">
        <v>126</v>
      </c>
      <c r="J298" s="212">
        <f>ROUND(I298*H298,2)</f>
        <v>99262.8</v>
      </c>
      <c r="K298" s="214"/>
      <c r="L298" s="38"/>
      <c r="M298" s="215" t="s">
        <v>1</v>
      </c>
      <c r="N298" s="216" t="s">
        <v>43</v>
      </c>
      <c r="O298" s="70"/>
      <c r="P298" s="217">
        <f>O298*H298</f>
        <v>0</v>
      </c>
      <c r="Q298" s="217">
        <v>2.2399999999999998E-3</v>
      </c>
      <c r="R298" s="217">
        <f>Q298*H298</f>
        <v>1.7646719999999998</v>
      </c>
      <c r="S298" s="217">
        <v>0</v>
      </c>
      <c r="T298" s="218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9" t="s">
        <v>150</v>
      </c>
      <c r="AT298" s="219" t="s">
        <v>146</v>
      </c>
      <c r="AU298" s="219" t="s">
        <v>87</v>
      </c>
      <c r="AY298" s="16" t="s">
        <v>144</v>
      </c>
      <c r="BE298" s="220">
        <f>IF(N298="základní",J298,0)</f>
        <v>99262.8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6" t="s">
        <v>85</v>
      </c>
      <c r="BK298" s="220">
        <f>ROUND(I298*H298,2)</f>
        <v>99262.8</v>
      </c>
      <c r="BL298" s="16" t="s">
        <v>150</v>
      </c>
      <c r="BM298" s="219" t="s">
        <v>445</v>
      </c>
    </row>
    <row r="299" spans="1:65" s="14" customFormat="1" x14ac:dyDescent="0.2">
      <c r="B299" s="244"/>
      <c r="C299" s="245"/>
      <c r="D299" s="223" t="s">
        <v>152</v>
      </c>
      <c r="E299" s="246" t="s">
        <v>1</v>
      </c>
      <c r="F299" s="247" t="s">
        <v>446</v>
      </c>
      <c r="G299" s="245"/>
      <c r="H299" s="246" t="s">
        <v>1</v>
      </c>
      <c r="I299" s="248"/>
      <c r="J299" s="245"/>
      <c r="K299" s="245"/>
      <c r="L299" s="249"/>
      <c r="M299" s="250"/>
      <c r="N299" s="251"/>
      <c r="O299" s="251"/>
      <c r="P299" s="251"/>
      <c r="Q299" s="251"/>
      <c r="R299" s="251"/>
      <c r="S299" s="251"/>
      <c r="T299" s="252"/>
      <c r="AT299" s="253" t="s">
        <v>152</v>
      </c>
      <c r="AU299" s="253" t="s">
        <v>87</v>
      </c>
      <c r="AV299" s="14" t="s">
        <v>85</v>
      </c>
      <c r="AW299" s="14" t="s">
        <v>35</v>
      </c>
      <c r="AX299" s="14" t="s">
        <v>78</v>
      </c>
      <c r="AY299" s="253" t="s">
        <v>144</v>
      </c>
    </row>
    <row r="300" spans="1:65" s="12" customFormat="1" x14ac:dyDescent="0.2">
      <c r="B300" s="221"/>
      <c r="C300" s="222"/>
      <c r="D300" s="223" t="s">
        <v>152</v>
      </c>
      <c r="E300" s="224" t="s">
        <v>1</v>
      </c>
      <c r="F300" s="225" t="s">
        <v>447</v>
      </c>
      <c r="G300" s="222"/>
      <c r="H300" s="226">
        <v>764</v>
      </c>
      <c r="I300" s="227"/>
      <c r="J300" s="222"/>
      <c r="K300" s="222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152</v>
      </c>
      <c r="AU300" s="232" t="s">
        <v>87</v>
      </c>
      <c r="AV300" s="12" t="s">
        <v>87</v>
      </c>
      <c r="AW300" s="12" t="s">
        <v>35</v>
      </c>
      <c r="AX300" s="12" t="s">
        <v>78</v>
      </c>
      <c r="AY300" s="232" t="s">
        <v>144</v>
      </c>
    </row>
    <row r="301" spans="1:65" s="12" customFormat="1" ht="22.5" x14ac:dyDescent="0.2">
      <c r="B301" s="221"/>
      <c r="C301" s="222"/>
      <c r="D301" s="223" t="s">
        <v>152</v>
      </c>
      <c r="E301" s="224" t="s">
        <v>1</v>
      </c>
      <c r="F301" s="225" t="s">
        <v>448</v>
      </c>
      <c r="G301" s="222"/>
      <c r="H301" s="226">
        <v>-178.7</v>
      </c>
      <c r="I301" s="227"/>
      <c r="J301" s="222"/>
      <c r="K301" s="222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152</v>
      </c>
      <c r="AU301" s="232" t="s">
        <v>87</v>
      </c>
      <c r="AV301" s="12" t="s">
        <v>87</v>
      </c>
      <c r="AW301" s="12" t="s">
        <v>35</v>
      </c>
      <c r="AX301" s="12" t="s">
        <v>78</v>
      </c>
      <c r="AY301" s="232" t="s">
        <v>144</v>
      </c>
    </row>
    <row r="302" spans="1:65" s="12" customFormat="1" x14ac:dyDescent="0.2">
      <c r="B302" s="221"/>
      <c r="C302" s="222"/>
      <c r="D302" s="223" t="s">
        <v>152</v>
      </c>
      <c r="E302" s="224" t="s">
        <v>1</v>
      </c>
      <c r="F302" s="225" t="s">
        <v>449</v>
      </c>
      <c r="G302" s="222"/>
      <c r="H302" s="226">
        <v>105</v>
      </c>
      <c r="I302" s="227"/>
      <c r="J302" s="222"/>
      <c r="K302" s="222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152</v>
      </c>
      <c r="AU302" s="232" t="s">
        <v>87</v>
      </c>
      <c r="AV302" s="12" t="s">
        <v>87</v>
      </c>
      <c r="AW302" s="12" t="s">
        <v>35</v>
      </c>
      <c r="AX302" s="12" t="s">
        <v>78</v>
      </c>
      <c r="AY302" s="232" t="s">
        <v>144</v>
      </c>
    </row>
    <row r="303" spans="1:65" s="12" customFormat="1" x14ac:dyDescent="0.2">
      <c r="B303" s="221"/>
      <c r="C303" s="222"/>
      <c r="D303" s="223" t="s">
        <v>152</v>
      </c>
      <c r="E303" s="224" t="s">
        <v>1</v>
      </c>
      <c r="F303" s="225" t="s">
        <v>450</v>
      </c>
      <c r="G303" s="222"/>
      <c r="H303" s="226">
        <v>97.5</v>
      </c>
      <c r="I303" s="227"/>
      <c r="J303" s="222"/>
      <c r="K303" s="222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152</v>
      </c>
      <c r="AU303" s="232" t="s">
        <v>87</v>
      </c>
      <c r="AV303" s="12" t="s">
        <v>87</v>
      </c>
      <c r="AW303" s="12" t="s">
        <v>35</v>
      </c>
      <c r="AX303" s="12" t="s">
        <v>78</v>
      </c>
      <c r="AY303" s="232" t="s">
        <v>144</v>
      </c>
    </row>
    <row r="304" spans="1:65" s="13" customFormat="1" x14ac:dyDescent="0.2">
      <c r="B304" s="233"/>
      <c r="C304" s="234"/>
      <c r="D304" s="223" t="s">
        <v>152</v>
      </c>
      <c r="E304" s="235" t="s">
        <v>1</v>
      </c>
      <c r="F304" s="236" t="s">
        <v>164</v>
      </c>
      <c r="G304" s="234"/>
      <c r="H304" s="237">
        <v>787.8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152</v>
      </c>
      <c r="AU304" s="243" t="s">
        <v>87</v>
      </c>
      <c r="AV304" s="13" t="s">
        <v>150</v>
      </c>
      <c r="AW304" s="13" t="s">
        <v>35</v>
      </c>
      <c r="AX304" s="13" t="s">
        <v>85</v>
      </c>
      <c r="AY304" s="243" t="s">
        <v>144</v>
      </c>
    </row>
    <row r="305" spans="1:65" s="11" customFormat="1" ht="22.9" customHeight="1" x14ac:dyDescent="0.2">
      <c r="B305" s="192"/>
      <c r="C305" s="193"/>
      <c r="D305" s="194" t="s">
        <v>77</v>
      </c>
      <c r="E305" s="206" t="s">
        <v>195</v>
      </c>
      <c r="F305" s="206" t="s">
        <v>451</v>
      </c>
      <c r="G305" s="193"/>
      <c r="H305" s="193"/>
      <c r="I305" s="196"/>
      <c r="J305" s="207">
        <f>BK305</f>
        <v>1921402.8399999999</v>
      </c>
      <c r="K305" s="193"/>
      <c r="L305" s="198"/>
      <c r="M305" s="199"/>
      <c r="N305" s="200"/>
      <c r="O305" s="200"/>
      <c r="P305" s="201">
        <f>SUM(P306:P443)</f>
        <v>0</v>
      </c>
      <c r="Q305" s="200"/>
      <c r="R305" s="201">
        <f>SUM(R306:R443)</f>
        <v>98.768100999999987</v>
      </c>
      <c r="S305" s="200"/>
      <c r="T305" s="202">
        <f>SUM(T306:T443)</f>
        <v>0</v>
      </c>
      <c r="AR305" s="203" t="s">
        <v>85</v>
      </c>
      <c r="AT305" s="204" t="s">
        <v>77</v>
      </c>
      <c r="AU305" s="204" t="s">
        <v>85</v>
      </c>
      <c r="AY305" s="203" t="s">
        <v>144</v>
      </c>
      <c r="BK305" s="205">
        <f>SUM(BK306:BK443)</f>
        <v>1921402.8399999999</v>
      </c>
    </row>
    <row r="306" spans="1:65" s="1" customFormat="1" ht="21.75" customHeight="1" x14ac:dyDescent="0.2">
      <c r="A306" s="33"/>
      <c r="B306" s="34"/>
      <c r="C306" s="208" t="s">
        <v>452</v>
      </c>
      <c r="D306" s="208" t="s">
        <v>146</v>
      </c>
      <c r="E306" s="209" t="s">
        <v>453</v>
      </c>
      <c r="F306" s="210" t="s">
        <v>454</v>
      </c>
      <c r="G306" s="211" t="s">
        <v>172</v>
      </c>
      <c r="H306" s="212">
        <v>63.5</v>
      </c>
      <c r="I306" s="213">
        <v>190.4</v>
      </c>
      <c r="J306" s="212">
        <f>ROUND(I306*H306,2)</f>
        <v>12090.4</v>
      </c>
      <c r="K306" s="214"/>
      <c r="L306" s="38"/>
      <c r="M306" s="215" t="s">
        <v>1</v>
      </c>
      <c r="N306" s="216" t="s">
        <v>43</v>
      </c>
      <c r="O306" s="70"/>
      <c r="P306" s="217">
        <f>O306*H306</f>
        <v>0</v>
      </c>
      <c r="Q306" s="217">
        <v>1.0000000000000001E-5</v>
      </c>
      <c r="R306" s="217">
        <f>Q306*H306</f>
        <v>6.3500000000000004E-4</v>
      </c>
      <c r="S306" s="217">
        <v>0</v>
      </c>
      <c r="T306" s="218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9" t="s">
        <v>150</v>
      </c>
      <c r="AT306" s="219" t="s">
        <v>146</v>
      </c>
      <c r="AU306" s="219" t="s">
        <v>87</v>
      </c>
      <c r="AY306" s="16" t="s">
        <v>144</v>
      </c>
      <c r="BE306" s="220">
        <f>IF(N306="základní",J306,0)</f>
        <v>12090.4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6" t="s">
        <v>85</v>
      </c>
      <c r="BK306" s="220">
        <f>ROUND(I306*H306,2)</f>
        <v>12090.4</v>
      </c>
      <c r="BL306" s="16" t="s">
        <v>150</v>
      </c>
      <c r="BM306" s="219" t="s">
        <v>455</v>
      </c>
    </row>
    <row r="307" spans="1:65" s="12" customFormat="1" x14ac:dyDescent="0.2">
      <c r="B307" s="221"/>
      <c r="C307" s="222"/>
      <c r="D307" s="223" t="s">
        <v>152</v>
      </c>
      <c r="E307" s="224" t="s">
        <v>1</v>
      </c>
      <c r="F307" s="225" t="s">
        <v>456</v>
      </c>
      <c r="G307" s="222"/>
      <c r="H307" s="226">
        <v>66.099999999999994</v>
      </c>
      <c r="I307" s="227"/>
      <c r="J307" s="222"/>
      <c r="K307" s="222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152</v>
      </c>
      <c r="AU307" s="232" t="s">
        <v>87</v>
      </c>
      <c r="AV307" s="12" t="s">
        <v>87</v>
      </c>
      <c r="AW307" s="12" t="s">
        <v>35</v>
      </c>
      <c r="AX307" s="12" t="s">
        <v>78</v>
      </c>
      <c r="AY307" s="232" t="s">
        <v>144</v>
      </c>
    </row>
    <row r="308" spans="1:65" s="12" customFormat="1" x14ac:dyDescent="0.2">
      <c r="B308" s="221"/>
      <c r="C308" s="222"/>
      <c r="D308" s="223" t="s">
        <v>152</v>
      </c>
      <c r="E308" s="224" t="s">
        <v>1</v>
      </c>
      <c r="F308" s="225" t="s">
        <v>457</v>
      </c>
      <c r="G308" s="222"/>
      <c r="H308" s="226">
        <v>-2.6</v>
      </c>
      <c r="I308" s="227"/>
      <c r="J308" s="222"/>
      <c r="K308" s="222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152</v>
      </c>
      <c r="AU308" s="232" t="s">
        <v>87</v>
      </c>
      <c r="AV308" s="12" t="s">
        <v>87</v>
      </c>
      <c r="AW308" s="12" t="s">
        <v>35</v>
      </c>
      <c r="AX308" s="12" t="s">
        <v>78</v>
      </c>
      <c r="AY308" s="232" t="s">
        <v>144</v>
      </c>
    </row>
    <row r="309" spans="1:65" s="13" customFormat="1" x14ac:dyDescent="0.2">
      <c r="B309" s="233"/>
      <c r="C309" s="234"/>
      <c r="D309" s="223" t="s">
        <v>152</v>
      </c>
      <c r="E309" s="235" t="s">
        <v>1</v>
      </c>
      <c r="F309" s="236" t="s">
        <v>164</v>
      </c>
      <c r="G309" s="234"/>
      <c r="H309" s="237">
        <v>63.5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152</v>
      </c>
      <c r="AU309" s="243" t="s">
        <v>87</v>
      </c>
      <c r="AV309" s="13" t="s">
        <v>150</v>
      </c>
      <c r="AW309" s="13" t="s">
        <v>35</v>
      </c>
      <c r="AX309" s="13" t="s">
        <v>85</v>
      </c>
      <c r="AY309" s="243" t="s">
        <v>144</v>
      </c>
    </row>
    <row r="310" spans="1:65" s="1" customFormat="1" ht="16.5" customHeight="1" x14ac:dyDescent="0.2">
      <c r="A310" s="33"/>
      <c r="B310" s="34"/>
      <c r="C310" s="254" t="s">
        <v>458</v>
      </c>
      <c r="D310" s="254" t="s">
        <v>341</v>
      </c>
      <c r="E310" s="255" t="s">
        <v>459</v>
      </c>
      <c r="F310" s="256" t="s">
        <v>460</v>
      </c>
      <c r="G310" s="257" t="s">
        <v>172</v>
      </c>
      <c r="H310" s="258">
        <v>64.45</v>
      </c>
      <c r="I310" s="259">
        <v>287</v>
      </c>
      <c r="J310" s="258">
        <f>ROUND(I310*H310,2)</f>
        <v>18497.150000000001</v>
      </c>
      <c r="K310" s="260"/>
      <c r="L310" s="261"/>
      <c r="M310" s="262" t="s">
        <v>1</v>
      </c>
      <c r="N310" s="263" t="s">
        <v>43</v>
      </c>
      <c r="O310" s="70"/>
      <c r="P310" s="217">
        <f>O310*H310</f>
        <v>0</v>
      </c>
      <c r="Q310" s="217">
        <v>3.4199999999999999E-3</v>
      </c>
      <c r="R310" s="217">
        <f>Q310*H310</f>
        <v>0.220419</v>
      </c>
      <c r="S310" s="217">
        <v>0</v>
      </c>
      <c r="T310" s="218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19" t="s">
        <v>195</v>
      </c>
      <c r="AT310" s="219" t="s">
        <v>341</v>
      </c>
      <c r="AU310" s="219" t="s">
        <v>87</v>
      </c>
      <c r="AY310" s="16" t="s">
        <v>144</v>
      </c>
      <c r="BE310" s="220">
        <f>IF(N310="základní",J310,0)</f>
        <v>18497.150000000001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6" t="s">
        <v>85</v>
      </c>
      <c r="BK310" s="220">
        <f>ROUND(I310*H310,2)</f>
        <v>18497.150000000001</v>
      </c>
      <c r="BL310" s="16" t="s">
        <v>150</v>
      </c>
      <c r="BM310" s="219" t="s">
        <v>461</v>
      </c>
    </row>
    <row r="311" spans="1:65" s="12" customFormat="1" x14ac:dyDescent="0.2">
      <c r="B311" s="221"/>
      <c r="C311" s="222"/>
      <c r="D311" s="223" t="s">
        <v>152</v>
      </c>
      <c r="E311" s="224" t="s">
        <v>1</v>
      </c>
      <c r="F311" s="225" t="s">
        <v>462</v>
      </c>
      <c r="G311" s="222"/>
      <c r="H311" s="226">
        <v>64.45</v>
      </c>
      <c r="I311" s="227"/>
      <c r="J311" s="222"/>
      <c r="K311" s="222"/>
      <c r="L311" s="228"/>
      <c r="M311" s="229"/>
      <c r="N311" s="230"/>
      <c r="O311" s="230"/>
      <c r="P311" s="230"/>
      <c r="Q311" s="230"/>
      <c r="R311" s="230"/>
      <c r="S311" s="230"/>
      <c r="T311" s="231"/>
      <c r="AT311" s="232" t="s">
        <v>152</v>
      </c>
      <c r="AU311" s="232" t="s">
        <v>87</v>
      </c>
      <c r="AV311" s="12" t="s">
        <v>87</v>
      </c>
      <c r="AW311" s="12" t="s">
        <v>35</v>
      </c>
      <c r="AX311" s="12" t="s">
        <v>85</v>
      </c>
      <c r="AY311" s="232" t="s">
        <v>144</v>
      </c>
    </row>
    <row r="312" spans="1:65" s="1" customFormat="1" ht="21.75" customHeight="1" x14ac:dyDescent="0.2">
      <c r="A312" s="33"/>
      <c r="B312" s="34"/>
      <c r="C312" s="208" t="s">
        <v>463</v>
      </c>
      <c r="D312" s="208" t="s">
        <v>146</v>
      </c>
      <c r="E312" s="209" t="s">
        <v>464</v>
      </c>
      <c r="F312" s="210" t="s">
        <v>465</v>
      </c>
      <c r="G312" s="211" t="s">
        <v>172</v>
      </c>
      <c r="H312" s="212">
        <v>2.6</v>
      </c>
      <c r="I312" s="213">
        <v>200.2</v>
      </c>
      <c r="J312" s="212">
        <f>ROUND(I312*H312,2)</f>
        <v>520.52</v>
      </c>
      <c r="K312" s="214"/>
      <c r="L312" s="38"/>
      <c r="M312" s="215" t="s">
        <v>1</v>
      </c>
      <c r="N312" s="216" t="s">
        <v>43</v>
      </c>
      <c r="O312" s="70"/>
      <c r="P312" s="217">
        <f>O312*H312</f>
        <v>0</v>
      </c>
      <c r="Q312" s="217">
        <v>1.0000000000000001E-5</v>
      </c>
      <c r="R312" s="217">
        <f>Q312*H312</f>
        <v>2.6000000000000002E-5</v>
      </c>
      <c r="S312" s="217">
        <v>0</v>
      </c>
      <c r="T312" s="218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19" t="s">
        <v>150</v>
      </c>
      <c r="AT312" s="219" t="s">
        <v>146</v>
      </c>
      <c r="AU312" s="219" t="s">
        <v>87</v>
      </c>
      <c r="AY312" s="16" t="s">
        <v>144</v>
      </c>
      <c r="BE312" s="220">
        <f>IF(N312="základní",J312,0)</f>
        <v>520.52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6" t="s">
        <v>85</v>
      </c>
      <c r="BK312" s="220">
        <f>ROUND(I312*H312,2)</f>
        <v>520.52</v>
      </c>
      <c r="BL312" s="16" t="s">
        <v>150</v>
      </c>
      <c r="BM312" s="219" t="s">
        <v>466</v>
      </c>
    </row>
    <row r="313" spans="1:65" s="12" customFormat="1" x14ac:dyDescent="0.2">
      <c r="B313" s="221"/>
      <c r="C313" s="222"/>
      <c r="D313" s="223" t="s">
        <v>152</v>
      </c>
      <c r="E313" s="224" t="s">
        <v>1</v>
      </c>
      <c r="F313" s="225" t="s">
        <v>467</v>
      </c>
      <c r="G313" s="222"/>
      <c r="H313" s="226">
        <v>2.6</v>
      </c>
      <c r="I313" s="227"/>
      <c r="J313" s="222"/>
      <c r="K313" s="222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152</v>
      </c>
      <c r="AU313" s="232" t="s">
        <v>87</v>
      </c>
      <c r="AV313" s="12" t="s">
        <v>87</v>
      </c>
      <c r="AW313" s="12" t="s">
        <v>35</v>
      </c>
      <c r="AX313" s="12" t="s">
        <v>85</v>
      </c>
      <c r="AY313" s="232" t="s">
        <v>144</v>
      </c>
    </row>
    <row r="314" spans="1:65" s="1" customFormat="1" ht="16.5" customHeight="1" x14ac:dyDescent="0.2">
      <c r="A314" s="33"/>
      <c r="B314" s="34"/>
      <c r="C314" s="254" t="s">
        <v>468</v>
      </c>
      <c r="D314" s="254" t="s">
        <v>341</v>
      </c>
      <c r="E314" s="255" t="s">
        <v>469</v>
      </c>
      <c r="F314" s="256" t="s">
        <v>470</v>
      </c>
      <c r="G314" s="257" t="s">
        <v>172</v>
      </c>
      <c r="H314" s="258">
        <v>2.64</v>
      </c>
      <c r="I314" s="259">
        <v>469</v>
      </c>
      <c r="J314" s="258">
        <f>ROUND(I314*H314,2)</f>
        <v>1238.1600000000001</v>
      </c>
      <c r="K314" s="260"/>
      <c r="L314" s="261"/>
      <c r="M314" s="262" t="s">
        <v>1</v>
      </c>
      <c r="N314" s="263" t="s">
        <v>43</v>
      </c>
      <c r="O314" s="70"/>
      <c r="P314" s="217">
        <f>O314*H314</f>
        <v>0</v>
      </c>
      <c r="Q314" s="217">
        <v>5.4000000000000003E-3</v>
      </c>
      <c r="R314" s="217">
        <f>Q314*H314</f>
        <v>1.4256000000000001E-2</v>
      </c>
      <c r="S314" s="217">
        <v>0</v>
      </c>
      <c r="T314" s="218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19" t="s">
        <v>195</v>
      </c>
      <c r="AT314" s="219" t="s">
        <v>341</v>
      </c>
      <c r="AU314" s="219" t="s">
        <v>87</v>
      </c>
      <c r="AY314" s="16" t="s">
        <v>144</v>
      </c>
      <c r="BE314" s="220">
        <f>IF(N314="základní",J314,0)</f>
        <v>1238.1600000000001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6" t="s">
        <v>85</v>
      </c>
      <c r="BK314" s="220">
        <f>ROUND(I314*H314,2)</f>
        <v>1238.1600000000001</v>
      </c>
      <c r="BL314" s="16" t="s">
        <v>150</v>
      </c>
      <c r="BM314" s="219" t="s">
        <v>471</v>
      </c>
    </row>
    <row r="315" spans="1:65" s="12" customFormat="1" x14ac:dyDescent="0.2">
      <c r="B315" s="221"/>
      <c r="C315" s="222"/>
      <c r="D315" s="223" t="s">
        <v>152</v>
      </c>
      <c r="E315" s="224" t="s">
        <v>1</v>
      </c>
      <c r="F315" s="225" t="s">
        <v>472</v>
      </c>
      <c r="G315" s="222"/>
      <c r="H315" s="226">
        <v>2.64</v>
      </c>
      <c r="I315" s="227"/>
      <c r="J315" s="222"/>
      <c r="K315" s="222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152</v>
      </c>
      <c r="AU315" s="232" t="s">
        <v>87</v>
      </c>
      <c r="AV315" s="12" t="s">
        <v>87</v>
      </c>
      <c r="AW315" s="12" t="s">
        <v>35</v>
      </c>
      <c r="AX315" s="12" t="s">
        <v>85</v>
      </c>
      <c r="AY315" s="232" t="s">
        <v>144</v>
      </c>
    </row>
    <row r="316" spans="1:65" s="1" customFormat="1" ht="21.75" customHeight="1" x14ac:dyDescent="0.2">
      <c r="A316" s="33"/>
      <c r="B316" s="34"/>
      <c r="C316" s="208" t="s">
        <v>473</v>
      </c>
      <c r="D316" s="208" t="s">
        <v>146</v>
      </c>
      <c r="E316" s="209" t="s">
        <v>474</v>
      </c>
      <c r="F316" s="210" t="s">
        <v>475</v>
      </c>
      <c r="G316" s="211" t="s">
        <v>172</v>
      </c>
      <c r="H316" s="212">
        <v>100</v>
      </c>
      <c r="I316" s="213">
        <v>205.8</v>
      </c>
      <c r="J316" s="212">
        <f>ROUND(I316*H316,2)</f>
        <v>20580</v>
      </c>
      <c r="K316" s="214"/>
      <c r="L316" s="38"/>
      <c r="M316" s="215" t="s">
        <v>1</v>
      </c>
      <c r="N316" s="216" t="s">
        <v>43</v>
      </c>
      <c r="O316" s="70"/>
      <c r="P316" s="217">
        <f>O316*H316</f>
        <v>0</v>
      </c>
      <c r="Q316" s="217">
        <v>2.0000000000000002E-5</v>
      </c>
      <c r="R316" s="217">
        <f>Q316*H316</f>
        <v>2E-3</v>
      </c>
      <c r="S316" s="217">
        <v>0</v>
      </c>
      <c r="T316" s="218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19" t="s">
        <v>150</v>
      </c>
      <c r="AT316" s="219" t="s">
        <v>146</v>
      </c>
      <c r="AU316" s="219" t="s">
        <v>87</v>
      </c>
      <c r="AY316" s="16" t="s">
        <v>144</v>
      </c>
      <c r="BE316" s="220">
        <f>IF(N316="základní",J316,0)</f>
        <v>20580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6" t="s">
        <v>85</v>
      </c>
      <c r="BK316" s="220">
        <f>ROUND(I316*H316,2)</f>
        <v>20580</v>
      </c>
      <c r="BL316" s="16" t="s">
        <v>150</v>
      </c>
      <c r="BM316" s="219" t="s">
        <v>476</v>
      </c>
    </row>
    <row r="317" spans="1:65" s="12" customFormat="1" ht="22.5" x14ac:dyDescent="0.2">
      <c r="B317" s="221"/>
      <c r="C317" s="222"/>
      <c r="D317" s="223" t="s">
        <v>152</v>
      </c>
      <c r="E317" s="224" t="s">
        <v>1</v>
      </c>
      <c r="F317" s="225" t="s">
        <v>477</v>
      </c>
      <c r="G317" s="222"/>
      <c r="H317" s="226">
        <v>100</v>
      </c>
      <c r="I317" s="227"/>
      <c r="J317" s="222"/>
      <c r="K317" s="222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152</v>
      </c>
      <c r="AU317" s="232" t="s">
        <v>87</v>
      </c>
      <c r="AV317" s="12" t="s">
        <v>87</v>
      </c>
      <c r="AW317" s="12" t="s">
        <v>35</v>
      </c>
      <c r="AX317" s="12" t="s">
        <v>85</v>
      </c>
      <c r="AY317" s="232" t="s">
        <v>144</v>
      </c>
    </row>
    <row r="318" spans="1:65" s="1" customFormat="1" ht="16.5" customHeight="1" x14ac:dyDescent="0.2">
      <c r="A318" s="33"/>
      <c r="B318" s="34"/>
      <c r="C318" s="254" t="s">
        <v>478</v>
      </c>
      <c r="D318" s="254" t="s">
        <v>341</v>
      </c>
      <c r="E318" s="255" t="s">
        <v>479</v>
      </c>
      <c r="F318" s="256" t="s">
        <v>480</v>
      </c>
      <c r="G318" s="257" t="s">
        <v>172</v>
      </c>
      <c r="H318" s="258">
        <v>101.5</v>
      </c>
      <c r="I318" s="259">
        <v>722.4</v>
      </c>
      <c r="J318" s="258">
        <f>ROUND(I318*H318,2)</f>
        <v>73323.600000000006</v>
      </c>
      <c r="K318" s="260"/>
      <c r="L318" s="261"/>
      <c r="M318" s="262" t="s">
        <v>1</v>
      </c>
      <c r="N318" s="263" t="s">
        <v>43</v>
      </c>
      <c r="O318" s="70"/>
      <c r="P318" s="217">
        <f>O318*H318</f>
        <v>0</v>
      </c>
      <c r="Q318" s="217">
        <v>7.3299999999999997E-3</v>
      </c>
      <c r="R318" s="217">
        <f>Q318*H318</f>
        <v>0.74399499999999996</v>
      </c>
      <c r="S318" s="217">
        <v>0</v>
      </c>
      <c r="T318" s="218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19" t="s">
        <v>195</v>
      </c>
      <c r="AT318" s="219" t="s">
        <v>341</v>
      </c>
      <c r="AU318" s="219" t="s">
        <v>87</v>
      </c>
      <c r="AY318" s="16" t="s">
        <v>144</v>
      </c>
      <c r="BE318" s="220">
        <f>IF(N318="základní",J318,0)</f>
        <v>73323.600000000006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6" t="s">
        <v>85</v>
      </c>
      <c r="BK318" s="220">
        <f>ROUND(I318*H318,2)</f>
        <v>73323.600000000006</v>
      </c>
      <c r="BL318" s="16" t="s">
        <v>150</v>
      </c>
      <c r="BM318" s="219" t="s">
        <v>481</v>
      </c>
    </row>
    <row r="319" spans="1:65" s="12" customFormat="1" x14ac:dyDescent="0.2">
      <c r="B319" s="221"/>
      <c r="C319" s="222"/>
      <c r="D319" s="223" t="s">
        <v>152</v>
      </c>
      <c r="E319" s="224" t="s">
        <v>1</v>
      </c>
      <c r="F319" s="225" t="s">
        <v>482</v>
      </c>
      <c r="G319" s="222"/>
      <c r="H319" s="226">
        <v>101.5</v>
      </c>
      <c r="I319" s="227"/>
      <c r="J319" s="222"/>
      <c r="K319" s="222"/>
      <c r="L319" s="228"/>
      <c r="M319" s="229"/>
      <c r="N319" s="230"/>
      <c r="O319" s="230"/>
      <c r="P319" s="230"/>
      <c r="Q319" s="230"/>
      <c r="R319" s="230"/>
      <c r="S319" s="230"/>
      <c r="T319" s="231"/>
      <c r="AT319" s="232" t="s">
        <v>152</v>
      </c>
      <c r="AU319" s="232" t="s">
        <v>87</v>
      </c>
      <c r="AV319" s="12" t="s">
        <v>87</v>
      </c>
      <c r="AW319" s="12" t="s">
        <v>35</v>
      </c>
      <c r="AX319" s="12" t="s">
        <v>85</v>
      </c>
      <c r="AY319" s="232" t="s">
        <v>144</v>
      </c>
    </row>
    <row r="320" spans="1:65" s="1" customFormat="1" ht="21.75" customHeight="1" x14ac:dyDescent="0.2">
      <c r="A320" s="33"/>
      <c r="B320" s="34"/>
      <c r="C320" s="208" t="s">
        <v>483</v>
      </c>
      <c r="D320" s="208" t="s">
        <v>146</v>
      </c>
      <c r="E320" s="209" t="s">
        <v>484</v>
      </c>
      <c r="F320" s="210" t="s">
        <v>485</v>
      </c>
      <c r="G320" s="211" t="s">
        <v>172</v>
      </c>
      <c r="H320" s="212">
        <v>378</v>
      </c>
      <c r="I320" s="213">
        <v>212.8</v>
      </c>
      <c r="J320" s="212">
        <f>ROUND(I320*H320,2)</f>
        <v>80438.399999999994</v>
      </c>
      <c r="K320" s="214"/>
      <c r="L320" s="38"/>
      <c r="M320" s="215" t="s">
        <v>1</v>
      </c>
      <c r="N320" s="216" t="s">
        <v>43</v>
      </c>
      <c r="O320" s="70"/>
      <c r="P320" s="217">
        <f>O320*H320</f>
        <v>0</v>
      </c>
      <c r="Q320" s="217">
        <v>2.0000000000000002E-5</v>
      </c>
      <c r="R320" s="217">
        <f>Q320*H320</f>
        <v>7.5600000000000007E-3</v>
      </c>
      <c r="S320" s="217">
        <v>0</v>
      </c>
      <c r="T320" s="218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19" t="s">
        <v>150</v>
      </c>
      <c r="AT320" s="219" t="s">
        <v>146</v>
      </c>
      <c r="AU320" s="219" t="s">
        <v>87</v>
      </c>
      <c r="AY320" s="16" t="s">
        <v>144</v>
      </c>
      <c r="BE320" s="220">
        <f>IF(N320="základní",J320,0)</f>
        <v>80438.399999999994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6" t="s">
        <v>85</v>
      </c>
      <c r="BK320" s="220">
        <f>ROUND(I320*H320,2)</f>
        <v>80438.399999999994</v>
      </c>
      <c r="BL320" s="16" t="s">
        <v>150</v>
      </c>
      <c r="BM320" s="219" t="s">
        <v>486</v>
      </c>
    </row>
    <row r="321" spans="1:65" s="12" customFormat="1" ht="22.5" x14ac:dyDescent="0.2">
      <c r="B321" s="221"/>
      <c r="C321" s="222"/>
      <c r="D321" s="223" t="s">
        <v>152</v>
      </c>
      <c r="E321" s="224" t="s">
        <v>1</v>
      </c>
      <c r="F321" s="225" t="s">
        <v>487</v>
      </c>
      <c r="G321" s="222"/>
      <c r="H321" s="226">
        <v>378</v>
      </c>
      <c r="I321" s="227"/>
      <c r="J321" s="222"/>
      <c r="K321" s="222"/>
      <c r="L321" s="228"/>
      <c r="M321" s="229"/>
      <c r="N321" s="230"/>
      <c r="O321" s="230"/>
      <c r="P321" s="230"/>
      <c r="Q321" s="230"/>
      <c r="R321" s="230"/>
      <c r="S321" s="230"/>
      <c r="T321" s="231"/>
      <c r="AT321" s="232" t="s">
        <v>152</v>
      </c>
      <c r="AU321" s="232" t="s">
        <v>87</v>
      </c>
      <c r="AV321" s="12" t="s">
        <v>87</v>
      </c>
      <c r="AW321" s="12" t="s">
        <v>35</v>
      </c>
      <c r="AX321" s="12" t="s">
        <v>85</v>
      </c>
      <c r="AY321" s="232" t="s">
        <v>144</v>
      </c>
    </row>
    <row r="322" spans="1:65" s="1" customFormat="1" ht="16.5" customHeight="1" x14ac:dyDescent="0.2">
      <c r="A322" s="33"/>
      <c r="B322" s="34"/>
      <c r="C322" s="254" t="s">
        <v>488</v>
      </c>
      <c r="D322" s="254" t="s">
        <v>341</v>
      </c>
      <c r="E322" s="255" t="s">
        <v>489</v>
      </c>
      <c r="F322" s="256" t="s">
        <v>490</v>
      </c>
      <c r="G322" s="257" t="s">
        <v>172</v>
      </c>
      <c r="H322" s="258">
        <v>383.67</v>
      </c>
      <c r="I322" s="259">
        <v>1097.5999999999999</v>
      </c>
      <c r="J322" s="258">
        <f>ROUND(I322*H322,2)</f>
        <v>421116.19</v>
      </c>
      <c r="K322" s="260"/>
      <c r="L322" s="261"/>
      <c r="M322" s="262" t="s">
        <v>1</v>
      </c>
      <c r="N322" s="263" t="s">
        <v>43</v>
      </c>
      <c r="O322" s="70"/>
      <c r="P322" s="217">
        <f>O322*H322</f>
        <v>0</v>
      </c>
      <c r="Q322" s="217">
        <v>1.1860000000000001E-2</v>
      </c>
      <c r="R322" s="217">
        <f>Q322*H322</f>
        <v>4.5503262000000007</v>
      </c>
      <c r="S322" s="217">
        <v>0</v>
      </c>
      <c r="T322" s="218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19" t="s">
        <v>195</v>
      </c>
      <c r="AT322" s="219" t="s">
        <v>341</v>
      </c>
      <c r="AU322" s="219" t="s">
        <v>87</v>
      </c>
      <c r="AY322" s="16" t="s">
        <v>144</v>
      </c>
      <c r="BE322" s="220">
        <f>IF(N322="základní",J322,0)</f>
        <v>421116.19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6" t="s">
        <v>85</v>
      </c>
      <c r="BK322" s="220">
        <f>ROUND(I322*H322,2)</f>
        <v>421116.19</v>
      </c>
      <c r="BL322" s="16" t="s">
        <v>150</v>
      </c>
      <c r="BM322" s="219" t="s">
        <v>491</v>
      </c>
    </row>
    <row r="323" spans="1:65" s="12" customFormat="1" x14ac:dyDescent="0.2">
      <c r="B323" s="221"/>
      <c r="C323" s="222"/>
      <c r="D323" s="223" t="s">
        <v>152</v>
      </c>
      <c r="E323" s="224" t="s">
        <v>1</v>
      </c>
      <c r="F323" s="225" t="s">
        <v>492</v>
      </c>
      <c r="G323" s="222"/>
      <c r="H323" s="226">
        <v>383.67</v>
      </c>
      <c r="I323" s="227"/>
      <c r="J323" s="222"/>
      <c r="K323" s="222"/>
      <c r="L323" s="228"/>
      <c r="M323" s="229"/>
      <c r="N323" s="230"/>
      <c r="O323" s="230"/>
      <c r="P323" s="230"/>
      <c r="Q323" s="230"/>
      <c r="R323" s="230"/>
      <c r="S323" s="230"/>
      <c r="T323" s="231"/>
      <c r="AT323" s="232" t="s">
        <v>152</v>
      </c>
      <c r="AU323" s="232" t="s">
        <v>87</v>
      </c>
      <c r="AV323" s="12" t="s">
        <v>87</v>
      </c>
      <c r="AW323" s="12" t="s">
        <v>35</v>
      </c>
      <c r="AX323" s="12" t="s">
        <v>85</v>
      </c>
      <c r="AY323" s="232" t="s">
        <v>144</v>
      </c>
    </row>
    <row r="324" spans="1:65" s="1" customFormat="1" ht="21.75" customHeight="1" x14ac:dyDescent="0.2">
      <c r="A324" s="33"/>
      <c r="B324" s="34"/>
      <c r="C324" s="208" t="s">
        <v>493</v>
      </c>
      <c r="D324" s="208" t="s">
        <v>146</v>
      </c>
      <c r="E324" s="209" t="s">
        <v>494</v>
      </c>
      <c r="F324" s="210" t="s">
        <v>495</v>
      </c>
      <c r="G324" s="211" t="s">
        <v>172</v>
      </c>
      <c r="H324" s="212">
        <v>3</v>
      </c>
      <c r="I324" s="213">
        <v>613.20000000000005</v>
      </c>
      <c r="J324" s="212">
        <f>ROUND(I324*H324,2)</f>
        <v>1839.6</v>
      </c>
      <c r="K324" s="214"/>
      <c r="L324" s="38"/>
      <c r="M324" s="215" t="s">
        <v>1</v>
      </c>
      <c r="N324" s="216" t="s">
        <v>43</v>
      </c>
      <c r="O324" s="70"/>
      <c r="P324" s="217">
        <f>O324*H324</f>
        <v>0</v>
      </c>
      <c r="Q324" s="217">
        <v>4.0000000000000003E-5</v>
      </c>
      <c r="R324" s="217">
        <f>Q324*H324</f>
        <v>1.2000000000000002E-4</v>
      </c>
      <c r="S324" s="217">
        <v>0</v>
      </c>
      <c r="T324" s="218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19" t="s">
        <v>150</v>
      </c>
      <c r="AT324" s="219" t="s">
        <v>146</v>
      </c>
      <c r="AU324" s="219" t="s">
        <v>87</v>
      </c>
      <c r="AY324" s="16" t="s">
        <v>144</v>
      </c>
      <c r="BE324" s="220">
        <f>IF(N324="základní",J324,0)</f>
        <v>1839.6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6" t="s">
        <v>85</v>
      </c>
      <c r="BK324" s="220">
        <f>ROUND(I324*H324,2)</f>
        <v>1839.6</v>
      </c>
      <c r="BL324" s="16" t="s">
        <v>150</v>
      </c>
      <c r="BM324" s="219" t="s">
        <v>496</v>
      </c>
    </row>
    <row r="325" spans="1:65" s="12" customFormat="1" ht="22.5" x14ac:dyDescent="0.2">
      <c r="B325" s="221"/>
      <c r="C325" s="222"/>
      <c r="D325" s="223" t="s">
        <v>152</v>
      </c>
      <c r="E325" s="224" t="s">
        <v>1</v>
      </c>
      <c r="F325" s="225" t="s">
        <v>497</v>
      </c>
      <c r="G325" s="222"/>
      <c r="H325" s="226">
        <v>3</v>
      </c>
      <c r="I325" s="227"/>
      <c r="J325" s="222"/>
      <c r="K325" s="222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152</v>
      </c>
      <c r="AU325" s="232" t="s">
        <v>87</v>
      </c>
      <c r="AV325" s="12" t="s">
        <v>87</v>
      </c>
      <c r="AW325" s="12" t="s">
        <v>35</v>
      </c>
      <c r="AX325" s="12" t="s">
        <v>85</v>
      </c>
      <c r="AY325" s="232" t="s">
        <v>144</v>
      </c>
    </row>
    <row r="326" spans="1:65" s="1" customFormat="1" ht="21.75" customHeight="1" x14ac:dyDescent="0.2">
      <c r="A326" s="33"/>
      <c r="B326" s="34"/>
      <c r="C326" s="254" t="s">
        <v>498</v>
      </c>
      <c r="D326" s="254" t="s">
        <v>341</v>
      </c>
      <c r="E326" s="255" t="s">
        <v>499</v>
      </c>
      <c r="F326" s="256" t="s">
        <v>500</v>
      </c>
      <c r="G326" s="257" t="s">
        <v>172</v>
      </c>
      <c r="H326" s="258">
        <v>3.1</v>
      </c>
      <c r="I326" s="259">
        <v>2282</v>
      </c>
      <c r="J326" s="258">
        <f>ROUND(I326*H326,2)</f>
        <v>7074.2</v>
      </c>
      <c r="K326" s="260"/>
      <c r="L326" s="261"/>
      <c r="M326" s="262" t="s">
        <v>1</v>
      </c>
      <c r="N326" s="263" t="s">
        <v>43</v>
      </c>
      <c r="O326" s="70"/>
      <c r="P326" s="217">
        <f>O326*H326</f>
        <v>0</v>
      </c>
      <c r="Q326" s="217">
        <v>2.0240000000000001E-2</v>
      </c>
      <c r="R326" s="217">
        <f>Q326*H326</f>
        <v>6.2744000000000008E-2</v>
      </c>
      <c r="S326" s="217">
        <v>0</v>
      </c>
      <c r="T326" s="218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9" t="s">
        <v>195</v>
      </c>
      <c r="AT326" s="219" t="s">
        <v>341</v>
      </c>
      <c r="AU326" s="219" t="s">
        <v>87</v>
      </c>
      <c r="AY326" s="16" t="s">
        <v>144</v>
      </c>
      <c r="BE326" s="220">
        <f>IF(N326="základní",J326,0)</f>
        <v>7074.2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6" t="s">
        <v>85</v>
      </c>
      <c r="BK326" s="220">
        <f>ROUND(I326*H326,2)</f>
        <v>7074.2</v>
      </c>
      <c r="BL326" s="16" t="s">
        <v>150</v>
      </c>
      <c r="BM326" s="219" t="s">
        <v>501</v>
      </c>
    </row>
    <row r="327" spans="1:65" s="12" customFormat="1" x14ac:dyDescent="0.2">
      <c r="B327" s="221"/>
      <c r="C327" s="222"/>
      <c r="D327" s="223" t="s">
        <v>152</v>
      </c>
      <c r="E327" s="224" t="s">
        <v>1</v>
      </c>
      <c r="F327" s="225" t="s">
        <v>502</v>
      </c>
      <c r="G327" s="222"/>
      <c r="H327" s="226">
        <v>3.05</v>
      </c>
      <c r="I327" s="227"/>
      <c r="J327" s="222"/>
      <c r="K327" s="222"/>
      <c r="L327" s="228"/>
      <c r="M327" s="229"/>
      <c r="N327" s="230"/>
      <c r="O327" s="230"/>
      <c r="P327" s="230"/>
      <c r="Q327" s="230"/>
      <c r="R327" s="230"/>
      <c r="S327" s="230"/>
      <c r="T327" s="231"/>
      <c r="AT327" s="232" t="s">
        <v>152</v>
      </c>
      <c r="AU327" s="232" t="s">
        <v>87</v>
      </c>
      <c r="AV327" s="12" t="s">
        <v>87</v>
      </c>
      <c r="AW327" s="12" t="s">
        <v>35</v>
      </c>
      <c r="AX327" s="12" t="s">
        <v>85</v>
      </c>
      <c r="AY327" s="232" t="s">
        <v>144</v>
      </c>
    </row>
    <row r="328" spans="1:65" s="12" customFormat="1" x14ac:dyDescent="0.2">
      <c r="B328" s="221"/>
      <c r="C328" s="222"/>
      <c r="D328" s="223" t="s">
        <v>152</v>
      </c>
      <c r="E328" s="222"/>
      <c r="F328" s="225" t="s">
        <v>503</v>
      </c>
      <c r="G328" s="222"/>
      <c r="H328" s="226">
        <v>3.1</v>
      </c>
      <c r="I328" s="227"/>
      <c r="J328" s="222"/>
      <c r="K328" s="222"/>
      <c r="L328" s="228"/>
      <c r="M328" s="229"/>
      <c r="N328" s="230"/>
      <c r="O328" s="230"/>
      <c r="P328" s="230"/>
      <c r="Q328" s="230"/>
      <c r="R328" s="230"/>
      <c r="S328" s="230"/>
      <c r="T328" s="231"/>
      <c r="AT328" s="232" t="s">
        <v>152</v>
      </c>
      <c r="AU328" s="232" t="s">
        <v>87</v>
      </c>
      <c r="AV328" s="12" t="s">
        <v>87</v>
      </c>
      <c r="AW328" s="12" t="s">
        <v>4</v>
      </c>
      <c r="AX328" s="12" t="s">
        <v>85</v>
      </c>
      <c r="AY328" s="232" t="s">
        <v>144</v>
      </c>
    </row>
    <row r="329" spans="1:65" s="1" customFormat="1" ht="21.75" customHeight="1" x14ac:dyDescent="0.2">
      <c r="A329" s="33"/>
      <c r="B329" s="34"/>
      <c r="C329" s="208" t="s">
        <v>504</v>
      </c>
      <c r="D329" s="208" t="s">
        <v>146</v>
      </c>
      <c r="E329" s="209" t="s">
        <v>505</v>
      </c>
      <c r="F329" s="210" t="s">
        <v>506</v>
      </c>
      <c r="G329" s="211" t="s">
        <v>507</v>
      </c>
      <c r="H329" s="212">
        <v>19</v>
      </c>
      <c r="I329" s="213">
        <v>302.39999999999998</v>
      </c>
      <c r="J329" s="212">
        <f>ROUND(I329*H329,2)</f>
        <v>5745.6</v>
      </c>
      <c r="K329" s="214"/>
      <c r="L329" s="38"/>
      <c r="M329" s="215" t="s">
        <v>1</v>
      </c>
      <c r="N329" s="216" t="s">
        <v>43</v>
      </c>
      <c r="O329" s="70"/>
      <c r="P329" s="217">
        <f>O329*H329</f>
        <v>0</v>
      </c>
      <c r="Q329" s="217">
        <v>0</v>
      </c>
      <c r="R329" s="217">
        <f>Q329*H329</f>
        <v>0</v>
      </c>
      <c r="S329" s="217">
        <v>0</v>
      </c>
      <c r="T329" s="218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9" t="s">
        <v>150</v>
      </c>
      <c r="AT329" s="219" t="s">
        <v>146</v>
      </c>
      <c r="AU329" s="219" t="s">
        <v>87</v>
      </c>
      <c r="AY329" s="16" t="s">
        <v>144</v>
      </c>
      <c r="BE329" s="220">
        <f>IF(N329="základní",J329,0)</f>
        <v>5745.6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6" t="s">
        <v>85</v>
      </c>
      <c r="BK329" s="220">
        <f>ROUND(I329*H329,2)</f>
        <v>5745.6</v>
      </c>
      <c r="BL329" s="16" t="s">
        <v>150</v>
      </c>
      <c r="BM329" s="219" t="s">
        <v>508</v>
      </c>
    </row>
    <row r="330" spans="1:65" s="12" customFormat="1" x14ac:dyDescent="0.2">
      <c r="B330" s="221"/>
      <c r="C330" s="222"/>
      <c r="D330" s="223" t="s">
        <v>152</v>
      </c>
      <c r="E330" s="224" t="s">
        <v>1</v>
      </c>
      <c r="F330" s="225" t="s">
        <v>509</v>
      </c>
      <c r="G330" s="222"/>
      <c r="H330" s="226">
        <v>19</v>
      </c>
      <c r="I330" s="227"/>
      <c r="J330" s="222"/>
      <c r="K330" s="222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152</v>
      </c>
      <c r="AU330" s="232" t="s">
        <v>87</v>
      </c>
      <c r="AV330" s="12" t="s">
        <v>87</v>
      </c>
      <c r="AW330" s="12" t="s">
        <v>35</v>
      </c>
      <c r="AX330" s="12" t="s">
        <v>85</v>
      </c>
      <c r="AY330" s="232" t="s">
        <v>144</v>
      </c>
    </row>
    <row r="331" spans="1:65" s="1" customFormat="1" ht="16.5" customHeight="1" x14ac:dyDescent="0.2">
      <c r="A331" s="33"/>
      <c r="B331" s="34"/>
      <c r="C331" s="254" t="s">
        <v>510</v>
      </c>
      <c r="D331" s="254" t="s">
        <v>341</v>
      </c>
      <c r="E331" s="255" t="s">
        <v>511</v>
      </c>
      <c r="F331" s="256" t="s">
        <v>512</v>
      </c>
      <c r="G331" s="257" t="s">
        <v>507</v>
      </c>
      <c r="H331" s="258">
        <v>19</v>
      </c>
      <c r="I331" s="259">
        <v>161</v>
      </c>
      <c r="J331" s="258">
        <f>ROUND(I331*H331,2)</f>
        <v>3059</v>
      </c>
      <c r="K331" s="260"/>
      <c r="L331" s="261"/>
      <c r="M331" s="262" t="s">
        <v>1</v>
      </c>
      <c r="N331" s="263" t="s">
        <v>43</v>
      </c>
      <c r="O331" s="70"/>
      <c r="P331" s="217">
        <f>O331*H331</f>
        <v>0</v>
      </c>
      <c r="Q331" s="217">
        <v>8.0000000000000004E-4</v>
      </c>
      <c r="R331" s="217">
        <f>Q331*H331</f>
        <v>1.52E-2</v>
      </c>
      <c r="S331" s="217">
        <v>0</v>
      </c>
      <c r="T331" s="218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9" t="s">
        <v>195</v>
      </c>
      <c r="AT331" s="219" t="s">
        <v>341</v>
      </c>
      <c r="AU331" s="219" t="s">
        <v>87</v>
      </c>
      <c r="AY331" s="16" t="s">
        <v>144</v>
      </c>
      <c r="BE331" s="220">
        <f>IF(N331="základní",J331,0)</f>
        <v>3059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6" t="s">
        <v>85</v>
      </c>
      <c r="BK331" s="220">
        <f>ROUND(I331*H331,2)</f>
        <v>3059</v>
      </c>
      <c r="BL331" s="16" t="s">
        <v>150</v>
      </c>
      <c r="BM331" s="219" t="s">
        <v>513</v>
      </c>
    </row>
    <row r="332" spans="1:65" s="12" customFormat="1" x14ac:dyDescent="0.2">
      <c r="B332" s="221"/>
      <c r="C332" s="222"/>
      <c r="D332" s="223" t="s">
        <v>152</v>
      </c>
      <c r="E332" s="224" t="s">
        <v>1</v>
      </c>
      <c r="F332" s="225" t="s">
        <v>262</v>
      </c>
      <c r="G332" s="222"/>
      <c r="H332" s="226">
        <v>19</v>
      </c>
      <c r="I332" s="227"/>
      <c r="J332" s="222"/>
      <c r="K332" s="222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152</v>
      </c>
      <c r="AU332" s="232" t="s">
        <v>87</v>
      </c>
      <c r="AV332" s="12" t="s">
        <v>87</v>
      </c>
      <c r="AW332" s="12" t="s">
        <v>35</v>
      </c>
      <c r="AX332" s="12" t="s">
        <v>85</v>
      </c>
      <c r="AY332" s="232" t="s">
        <v>144</v>
      </c>
    </row>
    <row r="333" spans="1:65" s="1" customFormat="1" ht="21.75" customHeight="1" x14ac:dyDescent="0.2">
      <c r="A333" s="33"/>
      <c r="B333" s="34"/>
      <c r="C333" s="208" t="s">
        <v>514</v>
      </c>
      <c r="D333" s="208" t="s">
        <v>146</v>
      </c>
      <c r="E333" s="209" t="s">
        <v>515</v>
      </c>
      <c r="F333" s="210" t="s">
        <v>516</v>
      </c>
      <c r="G333" s="211" t="s">
        <v>507</v>
      </c>
      <c r="H333" s="212">
        <v>1</v>
      </c>
      <c r="I333" s="213">
        <v>329</v>
      </c>
      <c r="J333" s="212">
        <f>ROUND(I333*H333,2)</f>
        <v>329</v>
      </c>
      <c r="K333" s="214"/>
      <c r="L333" s="38"/>
      <c r="M333" s="215" t="s">
        <v>1</v>
      </c>
      <c r="N333" s="216" t="s">
        <v>43</v>
      </c>
      <c r="O333" s="70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9" t="s">
        <v>150</v>
      </c>
      <c r="AT333" s="219" t="s">
        <v>146</v>
      </c>
      <c r="AU333" s="219" t="s">
        <v>87</v>
      </c>
      <c r="AY333" s="16" t="s">
        <v>144</v>
      </c>
      <c r="BE333" s="220">
        <f>IF(N333="základní",J333,0)</f>
        <v>329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6" t="s">
        <v>85</v>
      </c>
      <c r="BK333" s="220">
        <f>ROUND(I333*H333,2)</f>
        <v>329</v>
      </c>
      <c r="BL333" s="16" t="s">
        <v>150</v>
      </c>
      <c r="BM333" s="219" t="s">
        <v>517</v>
      </c>
    </row>
    <row r="334" spans="1:65" s="12" customFormat="1" x14ac:dyDescent="0.2">
      <c r="B334" s="221"/>
      <c r="C334" s="222"/>
      <c r="D334" s="223" t="s">
        <v>152</v>
      </c>
      <c r="E334" s="224" t="s">
        <v>1</v>
      </c>
      <c r="F334" s="225" t="s">
        <v>518</v>
      </c>
      <c r="G334" s="222"/>
      <c r="H334" s="226">
        <v>1</v>
      </c>
      <c r="I334" s="227"/>
      <c r="J334" s="222"/>
      <c r="K334" s="222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152</v>
      </c>
      <c r="AU334" s="232" t="s">
        <v>87</v>
      </c>
      <c r="AV334" s="12" t="s">
        <v>87</v>
      </c>
      <c r="AW334" s="12" t="s">
        <v>35</v>
      </c>
      <c r="AX334" s="12" t="s">
        <v>85</v>
      </c>
      <c r="AY334" s="232" t="s">
        <v>144</v>
      </c>
    </row>
    <row r="335" spans="1:65" s="1" customFormat="1" ht="16.5" customHeight="1" x14ac:dyDescent="0.2">
      <c r="A335" s="33"/>
      <c r="B335" s="34"/>
      <c r="C335" s="254" t="s">
        <v>519</v>
      </c>
      <c r="D335" s="254" t="s">
        <v>341</v>
      </c>
      <c r="E335" s="255" t="s">
        <v>520</v>
      </c>
      <c r="F335" s="256" t="s">
        <v>521</v>
      </c>
      <c r="G335" s="257" t="s">
        <v>507</v>
      </c>
      <c r="H335" s="258">
        <v>1</v>
      </c>
      <c r="I335" s="259">
        <v>387.8</v>
      </c>
      <c r="J335" s="258">
        <f>ROUND(I335*H335,2)</f>
        <v>387.8</v>
      </c>
      <c r="K335" s="260"/>
      <c r="L335" s="261"/>
      <c r="M335" s="262" t="s">
        <v>1</v>
      </c>
      <c r="N335" s="263" t="s">
        <v>43</v>
      </c>
      <c r="O335" s="70"/>
      <c r="P335" s="217">
        <f>O335*H335</f>
        <v>0</v>
      </c>
      <c r="Q335" s="217">
        <v>1.1999999999999999E-3</v>
      </c>
      <c r="R335" s="217">
        <f>Q335*H335</f>
        <v>1.1999999999999999E-3</v>
      </c>
      <c r="S335" s="217">
        <v>0</v>
      </c>
      <c r="T335" s="218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19" t="s">
        <v>195</v>
      </c>
      <c r="AT335" s="219" t="s">
        <v>341</v>
      </c>
      <c r="AU335" s="219" t="s">
        <v>87</v>
      </c>
      <c r="AY335" s="16" t="s">
        <v>144</v>
      </c>
      <c r="BE335" s="220">
        <f>IF(N335="základní",J335,0)</f>
        <v>387.8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6" t="s">
        <v>85</v>
      </c>
      <c r="BK335" s="220">
        <f>ROUND(I335*H335,2)</f>
        <v>387.8</v>
      </c>
      <c r="BL335" s="16" t="s">
        <v>150</v>
      </c>
      <c r="BM335" s="219" t="s">
        <v>522</v>
      </c>
    </row>
    <row r="336" spans="1:65" s="12" customFormat="1" x14ac:dyDescent="0.2">
      <c r="B336" s="221"/>
      <c r="C336" s="222"/>
      <c r="D336" s="223" t="s">
        <v>152</v>
      </c>
      <c r="E336" s="224" t="s">
        <v>1</v>
      </c>
      <c r="F336" s="225" t="s">
        <v>85</v>
      </c>
      <c r="G336" s="222"/>
      <c r="H336" s="226">
        <v>1</v>
      </c>
      <c r="I336" s="227"/>
      <c r="J336" s="222"/>
      <c r="K336" s="222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152</v>
      </c>
      <c r="AU336" s="232" t="s">
        <v>87</v>
      </c>
      <c r="AV336" s="12" t="s">
        <v>87</v>
      </c>
      <c r="AW336" s="12" t="s">
        <v>35</v>
      </c>
      <c r="AX336" s="12" t="s">
        <v>85</v>
      </c>
      <c r="AY336" s="232" t="s">
        <v>144</v>
      </c>
    </row>
    <row r="337" spans="1:65" s="1" customFormat="1" ht="21.75" customHeight="1" x14ac:dyDescent="0.2">
      <c r="A337" s="33"/>
      <c r="B337" s="34"/>
      <c r="C337" s="208" t="s">
        <v>523</v>
      </c>
      <c r="D337" s="208" t="s">
        <v>146</v>
      </c>
      <c r="E337" s="209" t="s">
        <v>524</v>
      </c>
      <c r="F337" s="210" t="s">
        <v>525</v>
      </c>
      <c r="G337" s="211" t="s">
        <v>507</v>
      </c>
      <c r="H337" s="212">
        <v>27</v>
      </c>
      <c r="I337" s="213">
        <v>323.39999999999998</v>
      </c>
      <c r="J337" s="212">
        <f>ROUND(I337*H337,2)</f>
        <v>8731.7999999999993</v>
      </c>
      <c r="K337" s="214"/>
      <c r="L337" s="38"/>
      <c r="M337" s="215" t="s">
        <v>1</v>
      </c>
      <c r="N337" s="216" t="s">
        <v>43</v>
      </c>
      <c r="O337" s="70"/>
      <c r="P337" s="217">
        <f>O337*H337</f>
        <v>0</v>
      </c>
      <c r="Q337" s="217">
        <v>8.0000000000000007E-5</v>
      </c>
      <c r="R337" s="217">
        <f>Q337*H337</f>
        <v>2.16E-3</v>
      </c>
      <c r="S337" s="217">
        <v>0</v>
      </c>
      <c r="T337" s="218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9" t="s">
        <v>150</v>
      </c>
      <c r="AT337" s="219" t="s">
        <v>146</v>
      </c>
      <c r="AU337" s="219" t="s">
        <v>87</v>
      </c>
      <c r="AY337" s="16" t="s">
        <v>144</v>
      </c>
      <c r="BE337" s="220">
        <f>IF(N337="základní",J337,0)</f>
        <v>8731.7999999999993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6" t="s">
        <v>85</v>
      </c>
      <c r="BK337" s="220">
        <f>ROUND(I337*H337,2)</f>
        <v>8731.7999999999993</v>
      </c>
      <c r="BL337" s="16" t="s">
        <v>150</v>
      </c>
      <c r="BM337" s="219" t="s">
        <v>526</v>
      </c>
    </row>
    <row r="338" spans="1:65" s="12" customFormat="1" x14ac:dyDescent="0.2">
      <c r="B338" s="221"/>
      <c r="C338" s="222"/>
      <c r="D338" s="223" t="s">
        <v>152</v>
      </c>
      <c r="E338" s="224" t="s">
        <v>1</v>
      </c>
      <c r="F338" s="225" t="s">
        <v>527</v>
      </c>
      <c r="G338" s="222"/>
      <c r="H338" s="226">
        <v>27</v>
      </c>
      <c r="I338" s="227"/>
      <c r="J338" s="222"/>
      <c r="K338" s="222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152</v>
      </c>
      <c r="AU338" s="232" t="s">
        <v>87</v>
      </c>
      <c r="AV338" s="12" t="s">
        <v>87</v>
      </c>
      <c r="AW338" s="12" t="s">
        <v>35</v>
      </c>
      <c r="AX338" s="12" t="s">
        <v>85</v>
      </c>
      <c r="AY338" s="232" t="s">
        <v>144</v>
      </c>
    </row>
    <row r="339" spans="1:65" s="1" customFormat="1" ht="16.5" customHeight="1" x14ac:dyDescent="0.2">
      <c r="A339" s="33"/>
      <c r="B339" s="34"/>
      <c r="C339" s="254" t="s">
        <v>528</v>
      </c>
      <c r="D339" s="254" t="s">
        <v>341</v>
      </c>
      <c r="E339" s="255" t="s">
        <v>529</v>
      </c>
      <c r="F339" s="256" t="s">
        <v>530</v>
      </c>
      <c r="G339" s="257" t="s">
        <v>507</v>
      </c>
      <c r="H339" s="258">
        <v>27</v>
      </c>
      <c r="I339" s="259">
        <v>81.2</v>
      </c>
      <c r="J339" s="258">
        <f>ROUND(I339*H339,2)</f>
        <v>2192.4</v>
      </c>
      <c r="K339" s="260"/>
      <c r="L339" s="261"/>
      <c r="M339" s="262" t="s">
        <v>1</v>
      </c>
      <c r="N339" s="263" t="s">
        <v>43</v>
      </c>
      <c r="O339" s="70"/>
      <c r="P339" s="217">
        <f>O339*H339</f>
        <v>0</v>
      </c>
      <c r="Q339" s="217">
        <v>2.9E-4</v>
      </c>
      <c r="R339" s="217">
        <f>Q339*H339</f>
        <v>7.8300000000000002E-3</v>
      </c>
      <c r="S339" s="217">
        <v>0</v>
      </c>
      <c r="T339" s="218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19" t="s">
        <v>195</v>
      </c>
      <c r="AT339" s="219" t="s">
        <v>341</v>
      </c>
      <c r="AU339" s="219" t="s">
        <v>87</v>
      </c>
      <c r="AY339" s="16" t="s">
        <v>144</v>
      </c>
      <c r="BE339" s="220">
        <f>IF(N339="základní",J339,0)</f>
        <v>2192.4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6" t="s">
        <v>85</v>
      </c>
      <c r="BK339" s="220">
        <f>ROUND(I339*H339,2)</f>
        <v>2192.4</v>
      </c>
      <c r="BL339" s="16" t="s">
        <v>150</v>
      </c>
      <c r="BM339" s="219" t="s">
        <v>531</v>
      </c>
    </row>
    <row r="340" spans="1:65" s="12" customFormat="1" x14ac:dyDescent="0.2">
      <c r="B340" s="221"/>
      <c r="C340" s="222"/>
      <c r="D340" s="223" t="s">
        <v>152</v>
      </c>
      <c r="E340" s="224" t="s">
        <v>1</v>
      </c>
      <c r="F340" s="225" t="s">
        <v>305</v>
      </c>
      <c r="G340" s="222"/>
      <c r="H340" s="226">
        <v>27</v>
      </c>
      <c r="I340" s="227"/>
      <c r="J340" s="222"/>
      <c r="K340" s="222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152</v>
      </c>
      <c r="AU340" s="232" t="s">
        <v>87</v>
      </c>
      <c r="AV340" s="12" t="s">
        <v>87</v>
      </c>
      <c r="AW340" s="12" t="s">
        <v>35</v>
      </c>
      <c r="AX340" s="12" t="s">
        <v>85</v>
      </c>
      <c r="AY340" s="232" t="s">
        <v>144</v>
      </c>
    </row>
    <row r="341" spans="1:65" s="1" customFormat="1" ht="21.75" customHeight="1" x14ac:dyDescent="0.2">
      <c r="A341" s="33"/>
      <c r="B341" s="34"/>
      <c r="C341" s="208" t="s">
        <v>532</v>
      </c>
      <c r="D341" s="208" t="s">
        <v>146</v>
      </c>
      <c r="E341" s="209" t="s">
        <v>533</v>
      </c>
      <c r="F341" s="210" t="s">
        <v>534</v>
      </c>
      <c r="G341" s="211" t="s">
        <v>507</v>
      </c>
      <c r="H341" s="212">
        <v>2</v>
      </c>
      <c r="I341" s="213">
        <v>361.2</v>
      </c>
      <c r="J341" s="212">
        <f>ROUND(I341*H341,2)</f>
        <v>722.4</v>
      </c>
      <c r="K341" s="214"/>
      <c r="L341" s="38"/>
      <c r="M341" s="215" t="s">
        <v>1</v>
      </c>
      <c r="N341" s="216" t="s">
        <v>43</v>
      </c>
      <c r="O341" s="70"/>
      <c r="P341" s="217">
        <f>O341*H341</f>
        <v>0</v>
      </c>
      <c r="Q341" s="217">
        <v>1E-4</v>
      </c>
      <c r="R341" s="217">
        <f>Q341*H341</f>
        <v>2.0000000000000001E-4</v>
      </c>
      <c r="S341" s="217">
        <v>0</v>
      </c>
      <c r="T341" s="218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19" t="s">
        <v>150</v>
      </c>
      <c r="AT341" s="219" t="s">
        <v>146</v>
      </c>
      <c r="AU341" s="219" t="s">
        <v>87</v>
      </c>
      <c r="AY341" s="16" t="s">
        <v>144</v>
      </c>
      <c r="BE341" s="220">
        <f>IF(N341="základní",J341,0)</f>
        <v>722.4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6" t="s">
        <v>85</v>
      </c>
      <c r="BK341" s="220">
        <f>ROUND(I341*H341,2)</f>
        <v>722.4</v>
      </c>
      <c r="BL341" s="16" t="s">
        <v>150</v>
      </c>
      <c r="BM341" s="219" t="s">
        <v>535</v>
      </c>
    </row>
    <row r="342" spans="1:65" s="12" customFormat="1" x14ac:dyDescent="0.2">
      <c r="B342" s="221"/>
      <c r="C342" s="222"/>
      <c r="D342" s="223" t="s">
        <v>152</v>
      </c>
      <c r="E342" s="224" t="s">
        <v>1</v>
      </c>
      <c r="F342" s="225" t="s">
        <v>536</v>
      </c>
      <c r="G342" s="222"/>
      <c r="H342" s="226">
        <v>2</v>
      </c>
      <c r="I342" s="227"/>
      <c r="J342" s="222"/>
      <c r="K342" s="222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152</v>
      </c>
      <c r="AU342" s="232" t="s">
        <v>87</v>
      </c>
      <c r="AV342" s="12" t="s">
        <v>87</v>
      </c>
      <c r="AW342" s="12" t="s">
        <v>35</v>
      </c>
      <c r="AX342" s="12" t="s">
        <v>85</v>
      </c>
      <c r="AY342" s="232" t="s">
        <v>144</v>
      </c>
    </row>
    <row r="343" spans="1:65" s="1" customFormat="1" ht="16.5" customHeight="1" x14ac:dyDescent="0.2">
      <c r="A343" s="33"/>
      <c r="B343" s="34"/>
      <c r="C343" s="254" t="s">
        <v>537</v>
      </c>
      <c r="D343" s="254" t="s">
        <v>341</v>
      </c>
      <c r="E343" s="255" t="s">
        <v>538</v>
      </c>
      <c r="F343" s="256" t="s">
        <v>539</v>
      </c>
      <c r="G343" s="257" t="s">
        <v>507</v>
      </c>
      <c r="H343" s="258">
        <v>2</v>
      </c>
      <c r="I343" s="259">
        <v>231</v>
      </c>
      <c r="J343" s="258">
        <f>ROUND(I343*H343,2)</f>
        <v>462</v>
      </c>
      <c r="K343" s="260"/>
      <c r="L343" s="261"/>
      <c r="M343" s="262" t="s">
        <v>1</v>
      </c>
      <c r="N343" s="263" t="s">
        <v>43</v>
      </c>
      <c r="O343" s="70"/>
      <c r="P343" s="217">
        <f>O343*H343</f>
        <v>0</v>
      </c>
      <c r="Q343" s="217">
        <v>5.0000000000000001E-4</v>
      </c>
      <c r="R343" s="217">
        <f>Q343*H343</f>
        <v>1E-3</v>
      </c>
      <c r="S343" s="217">
        <v>0</v>
      </c>
      <c r="T343" s="218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19" t="s">
        <v>195</v>
      </c>
      <c r="AT343" s="219" t="s">
        <v>341</v>
      </c>
      <c r="AU343" s="219" t="s">
        <v>87</v>
      </c>
      <c r="AY343" s="16" t="s">
        <v>144</v>
      </c>
      <c r="BE343" s="220">
        <f>IF(N343="základní",J343,0)</f>
        <v>462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6" t="s">
        <v>85</v>
      </c>
      <c r="BK343" s="220">
        <f>ROUND(I343*H343,2)</f>
        <v>462</v>
      </c>
      <c r="BL343" s="16" t="s">
        <v>150</v>
      </c>
      <c r="BM343" s="219" t="s">
        <v>540</v>
      </c>
    </row>
    <row r="344" spans="1:65" s="12" customFormat="1" x14ac:dyDescent="0.2">
      <c r="B344" s="221"/>
      <c r="C344" s="222"/>
      <c r="D344" s="223" t="s">
        <v>152</v>
      </c>
      <c r="E344" s="224" t="s">
        <v>1</v>
      </c>
      <c r="F344" s="225" t="s">
        <v>87</v>
      </c>
      <c r="G344" s="222"/>
      <c r="H344" s="226">
        <v>2</v>
      </c>
      <c r="I344" s="227"/>
      <c r="J344" s="222"/>
      <c r="K344" s="222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152</v>
      </c>
      <c r="AU344" s="232" t="s">
        <v>87</v>
      </c>
      <c r="AV344" s="12" t="s">
        <v>87</v>
      </c>
      <c r="AW344" s="12" t="s">
        <v>35</v>
      </c>
      <c r="AX344" s="12" t="s">
        <v>85</v>
      </c>
      <c r="AY344" s="232" t="s">
        <v>144</v>
      </c>
    </row>
    <row r="345" spans="1:65" s="1" customFormat="1" ht="21.75" customHeight="1" x14ac:dyDescent="0.2">
      <c r="A345" s="33"/>
      <c r="B345" s="34"/>
      <c r="C345" s="208" t="s">
        <v>541</v>
      </c>
      <c r="D345" s="208" t="s">
        <v>146</v>
      </c>
      <c r="E345" s="209" t="s">
        <v>542</v>
      </c>
      <c r="F345" s="210" t="s">
        <v>543</v>
      </c>
      <c r="G345" s="211" t="s">
        <v>507</v>
      </c>
      <c r="H345" s="212">
        <v>1</v>
      </c>
      <c r="I345" s="213">
        <v>448</v>
      </c>
      <c r="J345" s="212">
        <f>ROUND(I345*H345,2)</f>
        <v>448</v>
      </c>
      <c r="K345" s="214"/>
      <c r="L345" s="38"/>
      <c r="M345" s="215" t="s">
        <v>1</v>
      </c>
      <c r="N345" s="216" t="s">
        <v>43</v>
      </c>
      <c r="O345" s="70"/>
      <c r="P345" s="217">
        <f>O345*H345</f>
        <v>0</v>
      </c>
      <c r="Q345" s="217">
        <v>1E-4</v>
      </c>
      <c r="R345" s="217">
        <f>Q345*H345</f>
        <v>1E-4</v>
      </c>
      <c r="S345" s="217">
        <v>0</v>
      </c>
      <c r="T345" s="218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19" t="s">
        <v>150</v>
      </c>
      <c r="AT345" s="219" t="s">
        <v>146</v>
      </c>
      <c r="AU345" s="219" t="s">
        <v>87</v>
      </c>
      <c r="AY345" s="16" t="s">
        <v>144</v>
      </c>
      <c r="BE345" s="220">
        <f>IF(N345="základní",J345,0)</f>
        <v>448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6" t="s">
        <v>85</v>
      </c>
      <c r="BK345" s="220">
        <f>ROUND(I345*H345,2)</f>
        <v>448</v>
      </c>
      <c r="BL345" s="16" t="s">
        <v>150</v>
      </c>
      <c r="BM345" s="219" t="s">
        <v>544</v>
      </c>
    </row>
    <row r="346" spans="1:65" s="12" customFormat="1" x14ac:dyDescent="0.2">
      <c r="B346" s="221"/>
      <c r="C346" s="222"/>
      <c r="D346" s="223" t="s">
        <v>152</v>
      </c>
      <c r="E346" s="224" t="s">
        <v>1</v>
      </c>
      <c r="F346" s="225" t="s">
        <v>545</v>
      </c>
      <c r="G346" s="222"/>
      <c r="H346" s="226">
        <v>1</v>
      </c>
      <c r="I346" s="227"/>
      <c r="J346" s="222"/>
      <c r="K346" s="222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152</v>
      </c>
      <c r="AU346" s="232" t="s">
        <v>87</v>
      </c>
      <c r="AV346" s="12" t="s">
        <v>87</v>
      </c>
      <c r="AW346" s="12" t="s">
        <v>35</v>
      </c>
      <c r="AX346" s="12" t="s">
        <v>85</v>
      </c>
      <c r="AY346" s="232" t="s">
        <v>144</v>
      </c>
    </row>
    <row r="347" spans="1:65" s="1" customFormat="1" ht="16.5" customHeight="1" x14ac:dyDescent="0.2">
      <c r="A347" s="33"/>
      <c r="B347" s="34"/>
      <c r="C347" s="254" t="s">
        <v>546</v>
      </c>
      <c r="D347" s="254" t="s">
        <v>341</v>
      </c>
      <c r="E347" s="255" t="s">
        <v>547</v>
      </c>
      <c r="F347" s="256" t="s">
        <v>548</v>
      </c>
      <c r="G347" s="257" t="s">
        <v>507</v>
      </c>
      <c r="H347" s="258">
        <v>1</v>
      </c>
      <c r="I347" s="259">
        <v>602</v>
      </c>
      <c r="J347" s="258">
        <f>ROUND(I347*H347,2)</f>
        <v>602</v>
      </c>
      <c r="K347" s="260"/>
      <c r="L347" s="261"/>
      <c r="M347" s="262" t="s">
        <v>1</v>
      </c>
      <c r="N347" s="263" t="s">
        <v>43</v>
      </c>
      <c r="O347" s="70"/>
      <c r="P347" s="217">
        <f>O347*H347</f>
        <v>0</v>
      </c>
      <c r="Q347" s="217">
        <v>1.1199999999999999E-3</v>
      </c>
      <c r="R347" s="217">
        <f>Q347*H347</f>
        <v>1.1199999999999999E-3</v>
      </c>
      <c r="S347" s="217">
        <v>0</v>
      </c>
      <c r="T347" s="218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19" t="s">
        <v>195</v>
      </c>
      <c r="AT347" s="219" t="s">
        <v>341</v>
      </c>
      <c r="AU347" s="219" t="s">
        <v>87</v>
      </c>
      <c r="AY347" s="16" t="s">
        <v>144</v>
      </c>
      <c r="BE347" s="220">
        <f>IF(N347="základní",J347,0)</f>
        <v>602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6" t="s">
        <v>85</v>
      </c>
      <c r="BK347" s="220">
        <f>ROUND(I347*H347,2)</f>
        <v>602</v>
      </c>
      <c r="BL347" s="16" t="s">
        <v>150</v>
      </c>
      <c r="BM347" s="219" t="s">
        <v>549</v>
      </c>
    </row>
    <row r="348" spans="1:65" s="12" customFormat="1" x14ac:dyDescent="0.2">
      <c r="B348" s="221"/>
      <c r="C348" s="222"/>
      <c r="D348" s="223" t="s">
        <v>152</v>
      </c>
      <c r="E348" s="224" t="s">
        <v>1</v>
      </c>
      <c r="F348" s="225" t="s">
        <v>85</v>
      </c>
      <c r="G348" s="222"/>
      <c r="H348" s="226">
        <v>1</v>
      </c>
      <c r="I348" s="227"/>
      <c r="J348" s="222"/>
      <c r="K348" s="222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152</v>
      </c>
      <c r="AU348" s="232" t="s">
        <v>87</v>
      </c>
      <c r="AV348" s="12" t="s">
        <v>87</v>
      </c>
      <c r="AW348" s="12" t="s">
        <v>35</v>
      </c>
      <c r="AX348" s="12" t="s">
        <v>85</v>
      </c>
      <c r="AY348" s="232" t="s">
        <v>144</v>
      </c>
    </row>
    <row r="349" spans="1:65" s="1" customFormat="1" ht="21.75" customHeight="1" x14ac:dyDescent="0.2">
      <c r="A349" s="33"/>
      <c r="B349" s="34"/>
      <c r="C349" s="208" t="s">
        <v>550</v>
      </c>
      <c r="D349" s="208" t="s">
        <v>146</v>
      </c>
      <c r="E349" s="209" t="s">
        <v>551</v>
      </c>
      <c r="F349" s="210" t="s">
        <v>552</v>
      </c>
      <c r="G349" s="211" t="s">
        <v>507</v>
      </c>
      <c r="H349" s="212">
        <v>2</v>
      </c>
      <c r="I349" s="213">
        <v>693</v>
      </c>
      <c r="J349" s="212">
        <f>ROUND(I349*H349,2)</f>
        <v>1386</v>
      </c>
      <c r="K349" s="214"/>
      <c r="L349" s="38"/>
      <c r="M349" s="215" t="s">
        <v>1</v>
      </c>
      <c r="N349" s="216" t="s">
        <v>43</v>
      </c>
      <c r="O349" s="70"/>
      <c r="P349" s="217">
        <f>O349*H349</f>
        <v>0</v>
      </c>
      <c r="Q349" s="217">
        <v>1E-4</v>
      </c>
      <c r="R349" s="217">
        <f>Q349*H349</f>
        <v>2.0000000000000001E-4</v>
      </c>
      <c r="S349" s="217">
        <v>0</v>
      </c>
      <c r="T349" s="218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19" t="s">
        <v>150</v>
      </c>
      <c r="AT349" s="219" t="s">
        <v>146</v>
      </c>
      <c r="AU349" s="219" t="s">
        <v>87</v>
      </c>
      <c r="AY349" s="16" t="s">
        <v>144</v>
      </c>
      <c r="BE349" s="220">
        <f>IF(N349="základní",J349,0)</f>
        <v>1386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16" t="s">
        <v>85</v>
      </c>
      <c r="BK349" s="220">
        <f>ROUND(I349*H349,2)</f>
        <v>1386</v>
      </c>
      <c r="BL349" s="16" t="s">
        <v>150</v>
      </c>
      <c r="BM349" s="219" t="s">
        <v>553</v>
      </c>
    </row>
    <row r="350" spans="1:65" s="12" customFormat="1" x14ac:dyDescent="0.2">
      <c r="B350" s="221"/>
      <c r="C350" s="222"/>
      <c r="D350" s="223" t="s">
        <v>152</v>
      </c>
      <c r="E350" s="224" t="s">
        <v>1</v>
      </c>
      <c r="F350" s="225" t="s">
        <v>554</v>
      </c>
      <c r="G350" s="222"/>
      <c r="H350" s="226">
        <v>2</v>
      </c>
      <c r="I350" s="227"/>
      <c r="J350" s="222"/>
      <c r="K350" s="222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152</v>
      </c>
      <c r="AU350" s="232" t="s">
        <v>87</v>
      </c>
      <c r="AV350" s="12" t="s">
        <v>87</v>
      </c>
      <c r="AW350" s="12" t="s">
        <v>35</v>
      </c>
      <c r="AX350" s="12" t="s">
        <v>85</v>
      </c>
      <c r="AY350" s="232" t="s">
        <v>144</v>
      </c>
    </row>
    <row r="351" spans="1:65" s="1" customFormat="1" ht="16.5" customHeight="1" x14ac:dyDescent="0.2">
      <c r="A351" s="33"/>
      <c r="B351" s="34"/>
      <c r="C351" s="254" t="s">
        <v>555</v>
      </c>
      <c r="D351" s="254" t="s">
        <v>341</v>
      </c>
      <c r="E351" s="255" t="s">
        <v>556</v>
      </c>
      <c r="F351" s="256" t="s">
        <v>557</v>
      </c>
      <c r="G351" s="257" t="s">
        <v>507</v>
      </c>
      <c r="H351" s="258">
        <v>2</v>
      </c>
      <c r="I351" s="259">
        <v>989.8</v>
      </c>
      <c r="J351" s="258">
        <f>ROUND(I351*H351,2)</f>
        <v>1979.6</v>
      </c>
      <c r="K351" s="260"/>
      <c r="L351" s="261"/>
      <c r="M351" s="262" t="s">
        <v>1</v>
      </c>
      <c r="N351" s="263" t="s">
        <v>43</v>
      </c>
      <c r="O351" s="70"/>
      <c r="P351" s="217">
        <f>O351*H351</f>
        <v>0</v>
      </c>
      <c r="Q351" s="217">
        <v>2.0300000000000001E-3</v>
      </c>
      <c r="R351" s="217">
        <f>Q351*H351</f>
        <v>4.0600000000000002E-3</v>
      </c>
      <c r="S351" s="217">
        <v>0</v>
      </c>
      <c r="T351" s="218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19" t="s">
        <v>195</v>
      </c>
      <c r="AT351" s="219" t="s">
        <v>341</v>
      </c>
      <c r="AU351" s="219" t="s">
        <v>87</v>
      </c>
      <c r="AY351" s="16" t="s">
        <v>144</v>
      </c>
      <c r="BE351" s="220">
        <f>IF(N351="základní",J351,0)</f>
        <v>1979.6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6" t="s">
        <v>85</v>
      </c>
      <c r="BK351" s="220">
        <f>ROUND(I351*H351,2)</f>
        <v>1979.6</v>
      </c>
      <c r="BL351" s="16" t="s">
        <v>150</v>
      </c>
      <c r="BM351" s="219" t="s">
        <v>558</v>
      </c>
    </row>
    <row r="352" spans="1:65" s="12" customFormat="1" x14ac:dyDescent="0.2">
      <c r="B352" s="221"/>
      <c r="C352" s="222"/>
      <c r="D352" s="223" t="s">
        <v>152</v>
      </c>
      <c r="E352" s="224" t="s">
        <v>1</v>
      </c>
      <c r="F352" s="225" t="s">
        <v>87</v>
      </c>
      <c r="G352" s="222"/>
      <c r="H352" s="226">
        <v>2</v>
      </c>
      <c r="I352" s="227"/>
      <c r="J352" s="222"/>
      <c r="K352" s="222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152</v>
      </c>
      <c r="AU352" s="232" t="s">
        <v>87</v>
      </c>
      <c r="AV352" s="12" t="s">
        <v>87</v>
      </c>
      <c r="AW352" s="12" t="s">
        <v>35</v>
      </c>
      <c r="AX352" s="12" t="s">
        <v>85</v>
      </c>
      <c r="AY352" s="232" t="s">
        <v>144</v>
      </c>
    </row>
    <row r="353" spans="1:65" s="1" customFormat="1" ht="21.75" customHeight="1" x14ac:dyDescent="0.2">
      <c r="A353" s="33"/>
      <c r="B353" s="34"/>
      <c r="C353" s="208" t="s">
        <v>559</v>
      </c>
      <c r="D353" s="208" t="s">
        <v>146</v>
      </c>
      <c r="E353" s="209" t="s">
        <v>560</v>
      </c>
      <c r="F353" s="210" t="s">
        <v>561</v>
      </c>
      <c r="G353" s="211" t="s">
        <v>507</v>
      </c>
      <c r="H353" s="212">
        <v>2</v>
      </c>
      <c r="I353" s="213">
        <v>603.4</v>
      </c>
      <c r="J353" s="212">
        <f>ROUND(I353*H353,2)</f>
        <v>1206.8</v>
      </c>
      <c r="K353" s="214"/>
      <c r="L353" s="38"/>
      <c r="M353" s="215" t="s">
        <v>1</v>
      </c>
      <c r="N353" s="216" t="s">
        <v>43</v>
      </c>
      <c r="O353" s="70"/>
      <c r="P353" s="217">
        <f>O353*H353</f>
        <v>0</v>
      </c>
      <c r="Q353" s="217">
        <v>0</v>
      </c>
      <c r="R353" s="217">
        <f>Q353*H353</f>
        <v>0</v>
      </c>
      <c r="S353" s="217">
        <v>0</v>
      </c>
      <c r="T353" s="218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19" t="s">
        <v>150</v>
      </c>
      <c r="AT353" s="219" t="s">
        <v>146</v>
      </c>
      <c r="AU353" s="219" t="s">
        <v>87</v>
      </c>
      <c r="AY353" s="16" t="s">
        <v>144</v>
      </c>
      <c r="BE353" s="220">
        <f>IF(N353="základní",J353,0)</f>
        <v>1206.8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6" t="s">
        <v>85</v>
      </c>
      <c r="BK353" s="220">
        <f>ROUND(I353*H353,2)</f>
        <v>1206.8</v>
      </c>
      <c r="BL353" s="16" t="s">
        <v>150</v>
      </c>
      <c r="BM353" s="219" t="s">
        <v>562</v>
      </c>
    </row>
    <row r="354" spans="1:65" s="12" customFormat="1" x14ac:dyDescent="0.2">
      <c r="B354" s="221"/>
      <c r="C354" s="222"/>
      <c r="D354" s="223" t="s">
        <v>152</v>
      </c>
      <c r="E354" s="224" t="s">
        <v>1</v>
      </c>
      <c r="F354" s="225" t="s">
        <v>563</v>
      </c>
      <c r="G354" s="222"/>
      <c r="H354" s="226">
        <v>2</v>
      </c>
      <c r="I354" s="227"/>
      <c r="J354" s="222"/>
      <c r="K354" s="222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152</v>
      </c>
      <c r="AU354" s="232" t="s">
        <v>87</v>
      </c>
      <c r="AV354" s="12" t="s">
        <v>87</v>
      </c>
      <c r="AW354" s="12" t="s">
        <v>35</v>
      </c>
      <c r="AX354" s="12" t="s">
        <v>85</v>
      </c>
      <c r="AY354" s="232" t="s">
        <v>144</v>
      </c>
    </row>
    <row r="355" spans="1:65" s="1" customFormat="1" ht="21.75" customHeight="1" x14ac:dyDescent="0.2">
      <c r="A355" s="33"/>
      <c r="B355" s="34"/>
      <c r="C355" s="254" t="s">
        <v>564</v>
      </c>
      <c r="D355" s="254" t="s">
        <v>341</v>
      </c>
      <c r="E355" s="255" t="s">
        <v>565</v>
      </c>
      <c r="F355" s="256" t="s">
        <v>566</v>
      </c>
      <c r="G355" s="257" t="s">
        <v>507</v>
      </c>
      <c r="H355" s="258">
        <v>2.0299999999999998</v>
      </c>
      <c r="I355" s="259">
        <v>1113</v>
      </c>
      <c r="J355" s="258">
        <f>ROUND(I355*H355,2)</f>
        <v>2259.39</v>
      </c>
      <c r="K355" s="260"/>
      <c r="L355" s="261"/>
      <c r="M355" s="262" t="s">
        <v>1</v>
      </c>
      <c r="N355" s="263" t="s">
        <v>43</v>
      </c>
      <c r="O355" s="70"/>
      <c r="P355" s="217">
        <f>O355*H355</f>
        <v>0</v>
      </c>
      <c r="Q355" s="217">
        <v>4.2599999999999999E-3</v>
      </c>
      <c r="R355" s="217">
        <f>Q355*H355</f>
        <v>8.6477999999999989E-3</v>
      </c>
      <c r="S355" s="217">
        <v>0</v>
      </c>
      <c r="T355" s="218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19" t="s">
        <v>195</v>
      </c>
      <c r="AT355" s="219" t="s">
        <v>341</v>
      </c>
      <c r="AU355" s="219" t="s">
        <v>87</v>
      </c>
      <c r="AY355" s="16" t="s">
        <v>144</v>
      </c>
      <c r="BE355" s="220">
        <f>IF(N355="základní",J355,0)</f>
        <v>2259.39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6" t="s">
        <v>85</v>
      </c>
      <c r="BK355" s="220">
        <f>ROUND(I355*H355,2)</f>
        <v>2259.39</v>
      </c>
      <c r="BL355" s="16" t="s">
        <v>150</v>
      </c>
      <c r="BM355" s="219" t="s">
        <v>567</v>
      </c>
    </row>
    <row r="356" spans="1:65" s="12" customFormat="1" x14ac:dyDescent="0.2">
      <c r="B356" s="221"/>
      <c r="C356" s="222"/>
      <c r="D356" s="223" t="s">
        <v>152</v>
      </c>
      <c r="E356" s="224" t="s">
        <v>1</v>
      </c>
      <c r="F356" s="225" t="s">
        <v>87</v>
      </c>
      <c r="G356" s="222"/>
      <c r="H356" s="226">
        <v>2</v>
      </c>
      <c r="I356" s="227"/>
      <c r="J356" s="222"/>
      <c r="K356" s="222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152</v>
      </c>
      <c r="AU356" s="232" t="s">
        <v>87</v>
      </c>
      <c r="AV356" s="12" t="s">
        <v>87</v>
      </c>
      <c r="AW356" s="12" t="s">
        <v>35</v>
      </c>
      <c r="AX356" s="12" t="s">
        <v>85</v>
      </c>
      <c r="AY356" s="232" t="s">
        <v>144</v>
      </c>
    </row>
    <row r="357" spans="1:65" s="12" customFormat="1" x14ac:dyDescent="0.2">
      <c r="B357" s="221"/>
      <c r="C357" s="222"/>
      <c r="D357" s="223" t="s">
        <v>152</v>
      </c>
      <c r="E357" s="222"/>
      <c r="F357" s="225" t="s">
        <v>568</v>
      </c>
      <c r="G357" s="222"/>
      <c r="H357" s="226">
        <v>2.0299999999999998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152</v>
      </c>
      <c r="AU357" s="232" t="s">
        <v>87</v>
      </c>
      <c r="AV357" s="12" t="s">
        <v>87</v>
      </c>
      <c r="AW357" s="12" t="s">
        <v>4</v>
      </c>
      <c r="AX357" s="12" t="s">
        <v>85</v>
      </c>
      <c r="AY357" s="232" t="s">
        <v>144</v>
      </c>
    </row>
    <row r="358" spans="1:65" s="1" customFormat="1" ht="21.75" customHeight="1" x14ac:dyDescent="0.2">
      <c r="A358" s="33"/>
      <c r="B358" s="34"/>
      <c r="C358" s="208" t="s">
        <v>569</v>
      </c>
      <c r="D358" s="208" t="s">
        <v>146</v>
      </c>
      <c r="E358" s="209" t="s">
        <v>570</v>
      </c>
      <c r="F358" s="210" t="s">
        <v>571</v>
      </c>
      <c r="G358" s="211" t="s">
        <v>507</v>
      </c>
      <c r="H358" s="212">
        <v>18</v>
      </c>
      <c r="I358" s="213">
        <v>827.4</v>
      </c>
      <c r="J358" s="212">
        <f>ROUND(I358*H358,2)</f>
        <v>14893.2</v>
      </c>
      <c r="K358" s="214"/>
      <c r="L358" s="38"/>
      <c r="M358" s="215" t="s">
        <v>1</v>
      </c>
      <c r="N358" s="216" t="s">
        <v>43</v>
      </c>
      <c r="O358" s="70"/>
      <c r="P358" s="217">
        <f>O358*H358</f>
        <v>0</v>
      </c>
      <c r="Q358" s="217">
        <v>0</v>
      </c>
      <c r="R358" s="217">
        <f>Q358*H358</f>
        <v>0</v>
      </c>
      <c r="S358" s="217">
        <v>0</v>
      </c>
      <c r="T358" s="218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9" t="s">
        <v>150</v>
      </c>
      <c r="AT358" s="219" t="s">
        <v>146</v>
      </c>
      <c r="AU358" s="219" t="s">
        <v>87</v>
      </c>
      <c r="AY358" s="16" t="s">
        <v>144</v>
      </c>
      <c r="BE358" s="220">
        <f>IF(N358="základní",J358,0)</f>
        <v>14893.2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6" t="s">
        <v>85</v>
      </c>
      <c r="BK358" s="220">
        <f>ROUND(I358*H358,2)</f>
        <v>14893.2</v>
      </c>
      <c r="BL358" s="16" t="s">
        <v>150</v>
      </c>
      <c r="BM358" s="219" t="s">
        <v>572</v>
      </c>
    </row>
    <row r="359" spans="1:65" s="12" customFormat="1" x14ac:dyDescent="0.2">
      <c r="B359" s="221"/>
      <c r="C359" s="222"/>
      <c r="D359" s="223" t="s">
        <v>152</v>
      </c>
      <c r="E359" s="224" t="s">
        <v>1</v>
      </c>
      <c r="F359" s="225" t="s">
        <v>573</v>
      </c>
      <c r="G359" s="222"/>
      <c r="H359" s="226">
        <v>18</v>
      </c>
      <c r="I359" s="227"/>
      <c r="J359" s="222"/>
      <c r="K359" s="222"/>
      <c r="L359" s="228"/>
      <c r="M359" s="229"/>
      <c r="N359" s="230"/>
      <c r="O359" s="230"/>
      <c r="P359" s="230"/>
      <c r="Q359" s="230"/>
      <c r="R359" s="230"/>
      <c r="S359" s="230"/>
      <c r="T359" s="231"/>
      <c r="AT359" s="232" t="s">
        <v>152</v>
      </c>
      <c r="AU359" s="232" t="s">
        <v>87</v>
      </c>
      <c r="AV359" s="12" t="s">
        <v>87</v>
      </c>
      <c r="AW359" s="12" t="s">
        <v>35</v>
      </c>
      <c r="AX359" s="12" t="s">
        <v>85</v>
      </c>
      <c r="AY359" s="232" t="s">
        <v>144</v>
      </c>
    </row>
    <row r="360" spans="1:65" s="1" customFormat="1" ht="21.75" customHeight="1" x14ac:dyDescent="0.2">
      <c r="A360" s="33"/>
      <c r="B360" s="34"/>
      <c r="C360" s="254" t="s">
        <v>574</v>
      </c>
      <c r="D360" s="254" t="s">
        <v>341</v>
      </c>
      <c r="E360" s="255" t="s">
        <v>575</v>
      </c>
      <c r="F360" s="256" t="s">
        <v>576</v>
      </c>
      <c r="G360" s="257" t="s">
        <v>507</v>
      </c>
      <c r="H360" s="258">
        <v>17.260000000000002</v>
      </c>
      <c r="I360" s="259">
        <v>1706.6</v>
      </c>
      <c r="J360" s="258">
        <f>ROUND(I360*H360,2)</f>
        <v>29455.919999999998</v>
      </c>
      <c r="K360" s="260"/>
      <c r="L360" s="261"/>
      <c r="M360" s="262" t="s">
        <v>1</v>
      </c>
      <c r="N360" s="263" t="s">
        <v>43</v>
      </c>
      <c r="O360" s="70"/>
      <c r="P360" s="217">
        <f>O360*H360</f>
        <v>0</v>
      </c>
      <c r="Q360" s="217">
        <v>7.1999999999999998E-3</v>
      </c>
      <c r="R360" s="217">
        <f>Q360*H360</f>
        <v>0.12427200000000001</v>
      </c>
      <c r="S360" s="217">
        <v>0</v>
      </c>
      <c r="T360" s="218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19" t="s">
        <v>195</v>
      </c>
      <c r="AT360" s="219" t="s">
        <v>341</v>
      </c>
      <c r="AU360" s="219" t="s">
        <v>87</v>
      </c>
      <c r="AY360" s="16" t="s">
        <v>144</v>
      </c>
      <c r="BE360" s="220">
        <f>IF(N360="základní",J360,0)</f>
        <v>29455.919999999998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6" t="s">
        <v>85</v>
      </c>
      <c r="BK360" s="220">
        <f>ROUND(I360*H360,2)</f>
        <v>29455.919999999998</v>
      </c>
      <c r="BL360" s="16" t="s">
        <v>150</v>
      </c>
      <c r="BM360" s="219" t="s">
        <v>577</v>
      </c>
    </row>
    <row r="361" spans="1:65" s="12" customFormat="1" x14ac:dyDescent="0.2">
      <c r="B361" s="221"/>
      <c r="C361" s="222"/>
      <c r="D361" s="223" t="s">
        <v>152</v>
      </c>
      <c r="E361" s="224" t="s">
        <v>1</v>
      </c>
      <c r="F361" s="225" t="s">
        <v>249</v>
      </c>
      <c r="G361" s="222"/>
      <c r="H361" s="226">
        <v>17</v>
      </c>
      <c r="I361" s="227"/>
      <c r="J361" s="222"/>
      <c r="K361" s="222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152</v>
      </c>
      <c r="AU361" s="232" t="s">
        <v>87</v>
      </c>
      <c r="AV361" s="12" t="s">
        <v>87</v>
      </c>
      <c r="AW361" s="12" t="s">
        <v>35</v>
      </c>
      <c r="AX361" s="12" t="s">
        <v>85</v>
      </c>
      <c r="AY361" s="232" t="s">
        <v>144</v>
      </c>
    </row>
    <row r="362" spans="1:65" s="12" customFormat="1" x14ac:dyDescent="0.2">
      <c r="B362" s="221"/>
      <c r="C362" s="222"/>
      <c r="D362" s="223" t="s">
        <v>152</v>
      </c>
      <c r="E362" s="222"/>
      <c r="F362" s="225" t="s">
        <v>578</v>
      </c>
      <c r="G362" s="222"/>
      <c r="H362" s="226">
        <v>17.260000000000002</v>
      </c>
      <c r="I362" s="227"/>
      <c r="J362" s="222"/>
      <c r="K362" s="222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152</v>
      </c>
      <c r="AU362" s="232" t="s">
        <v>87</v>
      </c>
      <c r="AV362" s="12" t="s">
        <v>87</v>
      </c>
      <c r="AW362" s="12" t="s">
        <v>4</v>
      </c>
      <c r="AX362" s="12" t="s">
        <v>85</v>
      </c>
      <c r="AY362" s="232" t="s">
        <v>144</v>
      </c>
    </row>
    <row r="363" spans="1:65" s="1" customFormat="1" ht="21.75" customHeight="1" x14ac:dyDescent="0.2">
      <c r="A363" s="33"/>
      <c r="B363" s="34"/>
      <c r="C363" s="254" t="s">
        <v>579</v>
      </c>
      <c r="D363" s="254" t="s">
        <v>341</v>
      </c>
      <c r="E363" s="255" t="s">
        <v>580</v>
      </c>
      <c r="F363" s="256" t="s">
        <v>581</v>
      </c>
      <c r="G363" s="257" t="s">
        <v>507</v>
      </c>
      <c r="H363" s="258">
        <v>1</v>
      </c>
      <c r="I363" s="259">
        <v>6839</v>
      </c>
      <c r="J363" s="258">
        <f>ROUND(I363*H363,2)</f>
        <v>6839</v>
      </c>
      <c r="K363" s="260"/>
      <c r="L363" s="261"/>
      <c r="M363" s="262" t="s">
        <v>1</v>
      </c>
      <c r="N363" s="263" t="s">
        <v>43</v>
      </c>
      <c r="O363" s="70"/>
      <c r="P363" s="217">
        <f>O363*H363</f>
        <v>0</v>
      </c>
      <c r="Q363" s="217">
        <v>8.5000000000000006E-3</v>
      </c>
      <c r="R363" s="217">
        <f>Q363*H363</f>
        <v>8.5000000000000006E-3</v>
      </c>
      <c r="S363" s="217">
        <v>0</v>
      </c>
      <c r="T363" s="218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19" t="s">
        <v>195</v>
      </c>
      <c r="AT363" s="219" t="s">
        <v>341</v>
      </c>
      <c r="AU363" s="219" t="s">
        <v>87</v>
      </c>
      <c r="AY363" s="16" t="s">
        <v>144</v>
      </c>
      <c r="BE363" s="220">
        <f>IF(N363="základní",J363,0)</f>
        <v>6839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6" t="s">
        <v>85</v>
      </c>
      <c r="BK363" s="220">
        <f>ROUND(I363*H363,2)</f>
        <v>6839</v>
      </c>
      <c r="BL363" s="16" t="s">
        <v>150</v>
      </c>
      <c r="BM363" s="219" t="s">
        <v>582</v>
      </c>
    </row>
    <row r="364" spans="1:65" s="12" customFormat="1" ht="22.5" x14ac:dyDescent="0.2">
      <c r="B364" s="221"/>
      <c r="C364" s="222"/>
      <c r="D364" s="223" t="s">
        <v>152</v>
      </c>
      <c r="E364" s="222"/>
      <c r="F364" s="225" t="s">
        <v>583</v>
      </c>
      <c r="G364" s="222"/>
      <c r="H364" s="226">
        <v>1</v>
      </c>
      <c r="I364" s="227"/>
      <c r="J364" s="222"/>
      <c r="K364" s="222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152</v>
      </c>
      <c r="AU364" s="232" t="s">
        <v>87</v>
      </c>
      <c r="AV364" s="12" t="s">
        <v>87</v>
      </c>
      <c r="AW364" s="12" t="s">
        <v>4</v>
      </c>
      <c r="AX364" s="12" t="s">
        <v>85</v>
      </c>
      <c r="AY364" s="232" t="s">
        <v>144</v>
      </c>
    </row>
    <row r="365" spans="1:65" s="1" customFormat="1" ht="21.75" customHeight="1" x14ac:dyDescent="0.2">
      <c r="A365" s="33"/>
      <c r="B365" s="34"/>
      <c r="C365" s="208" t="s">
        <v>584</v>
      </c>
      <c r="D365" s="208" t="s">
        <v>146</v>
      </c>
      <c r="E365" s="209" t="s">
        <v>585</v>
      </c>
      <c r="F365" s="210" t="s">
        <v>586</v>
      </c>
      <c r="G365" s="211" t="s">
        <v>507</v>
      </c>
      <c r="H365" s="212">
        <v>1</v>
      </c>
      <c r="I365" s="213">
        <v>1694</v>
      </c>
      <c r="J365" s="212">
        <f>ROUND(I365*H365,2)</f>
        <v>1694</v>
      </c>
      <c r="K365" s="214"/>
      <c r="L365" s="38"/>
      <c r="M365" s="215" t="s">
        <v>1</v>
      </c>
      <c r="N365" s="216" t="s">
        <v>43</v>
      </c>
      <c r="O365" s="70"/>
      <c r="P365" s="217">
        <f>O365*H365</f>
        <v>0</v>
      </c>
      <c r="Q365" s="217">
        <v>1.1E-4</v>
      </c>
      <c r="R365" s="217">
        <f>Q365*H365</f>
        <v>1.1E-4</v>
      </c>
      <c r="S365" s="217">
        <v>0</v>
      </c>
      <c r="T365" s="218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19" t="s">
        <v>150</v>
      </c>
      <c r="AT365" s="219" t="s">
        <v>146</v>
      </c>
      <c r="AU365" s="219" t="s">
        <v>87</v>
      </c>
      <c r="AY365" s="16" t="s">
        <v>144</v>
      </c>
      <c r="BE365" s="220">
        <f>IF(N365="základní",J365,0)</f>
        <v>1694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6" t="s">
        <v>85</v>
      </c>
      <c r="BK365" s="220">
        <f>ROUND(I365*H365,2)</f>
        <v>1694</v>
      </c>
      <c r="BL365" s="16" t="s">
        <v>150</v>
      </c>
      <c r="BM365" s="219" t="s">
        <v>587</v>
      </c>
    </row>
    <row r="366" spans="1:65" s="12" customFormat="1" x14ac:dyDescent="0.2">
      <c r="B366" s="221"/>
      <c r="C366" s="222"/>
      <c r="D366" s="223" t="s">
        <v>152</v>
      </c>
      <c r="E366" s="224" t="s">
        <v>1</v>
      </c>
      <c r="F366" s="225" t="s">
        <v>588</v>
      </c>
      <c r="G366" s="222"/>
      <c r="H366" s="226">
        <v>1</v>
      </c>
      <c r="I366" s="227"/>
      <c r="J366" s="222"/>
      <c r="K366" s="222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152</v>
      </c>
      <c r="AU366" s="232" t="s">
        <v>87</v>
      </c>
      <c r="AV366" s="12" t="s">
        <v>87</v>
      </c>
      <c r="AW366" s="12" t="s">
        <v>35</v>
      </c>
      <c r="AX366" s="12" t="s">
        <v>85</v>
      </c>
      <c r="AY366" s="232" t="s">
        <v>144</v>
      </c>
    </row>
    <row r="367" spans="1:65" s="1" customFormat="1" ht="16.5" customHeight="1" x14ac:dyDescent="0.2">
      <c r="A367" s="33"/>
      <c r="B367" s="34"/>
      <c r="C367" s="254" t="s">
        <v>589</v>
      </c>
      <c r="D367" s="254" t="s">
        <v>341</v>
      </c>
      <c r="E367" s="255" t="s">
        <v>590</v>
      </c>
      <c r="F367" s="256" t="s">
        <v>591</v>
      </c>
      <c r="G367" s="257" t="s">
        <v>507</v>
      </c>
      <c r="H367" s="258">
        <v>1</v>
      </c>
      <c r="I367" s="259">
        <v>7115.05</v>
      </c>
      <c r="J367" s="258">
        <f>ROUND(I367*H367,2)</f>
        <v>7115.05</v>
      </c>
      <c r="K367" s="260"/>
      <c r="L367" s="261"/>
      <c r="M367" s="262" t="s">
        <v>1</v>
      </c>
      <c r="N367" s="263" t="s">
        <v>43</v>
      </c>
      <c r="O367" s="70"/>
      <c r="P367" s="217">
        <f>O367*H367</f>
        <v>0</v>
      </c>
      <c r="Q367" s="217">
        <v>3.2000000000000002E-3</v>
      </c>
      <c r="R367" s="217">
        <f>Q367*H367</f>
        <v>3.2000000000000002E-3</v>
      </c>
      <c r="S367" s="217">
        <v>0</v>
      </c>
      <c r="T367" s="218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19" t="s">
        <v>195</v>
      </c>
      <c r="AT367" s="219" t="s">
        <v>341</v>
      </c>
      <c r="AU367" s="219" t="s">
        <v>87</v>
      </c>
      <c r="AY367" s="16" t="s">
        <v>144</v>
      </c>
      <c r="BE367" s="220">
        <f>IF(N367="základní",J367,0)</f>
        <v>7115.05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16" t="s">
        <v>85</v>
      </c>
      <c r="BK367" s="220">
        <f>ROUND(I367*H367,2)</f>
        <v>7115.05</v>
      </c>
      <c r="BL367" s="16" t="s">
        <v>150</v>
      </c>
      <c r="BM367" s="219" t="s">
        <v>592</v>
      </c>
    </row>
    <row r="368" spans="1:65" s="1" customFormat="1" ht="21.75" customHeight="1" x14ac:dyDescent="0.2">
      <c r="A368" s="33"/>
      <c r="B368" s="34"/>
      <c r="C368" s="208" t="s">
        <v>593</v>
      </c>
      <c r="D368" s="208" t="s">
        <v>146</v>
      </c>
      <c r="E368" s="209" t="s">
        <v>594</v>
      </c>
      <c r="F368" s="210" t="s">
        <v>595</v>
      </c>
      <c r="G368" s="211" t="s">
        <v>596</v>
      </c>
      <c r="H368" s="212">
        <v>4</v>
      </c>
      <c r="I368" s="213">
        <v>1373.4</v>
      </c>
      <c r="J368" s="212">
        <f>ROUND(I368*H368,2)</f>
        <v>5493.6</v>
      </c>
      <c r="K368" s="214"/>
      <c r="L368" s="38"/>
      <c r="M368" s="215" t="s">
        <v>1</v>
      </c>
      <c r="N368" s="216" t="s">
        <v>43</v>
      </c>
      <c r="O368" s="70"/>
      <c r="P368" s="217">
        <f>O368*H368</f>
        <v>0</v>
      </c>
      <c r="Q368" s="217">
        <v>3.1E-4</v>
      </c>
      <c r="R368" s="217">
        <f>Q368*H368</f>
        <v>1.24E-3</v>
      </c>
      <c r="S368" s="217">
        <v>0</v>
      </c>
      <c r="T368" s="218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19" t="s">
        <v>150</v>
      </c>
      <c r="AT368" s="219" t="s">
        <v>146</v>
      </c>
      <c r="AU368" s="219" t="s">
        <v>87</v>
      </c>
      <c r="AY368" s="16" t="s">
        <v>144</v>
      </c>
      <c r="BE368" s="220">
        <f>IF(N368="základní",J368,0)</f>
        <v>5493.6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6" t="s">
        <v>85</v>
      </c>
      <c r="BK368" s="220">
        <f>ROUND(I368*H368,2)</f>
        <v>5493.6</v>
      </c>
      <c r="BL368" s="16" t="s">
        <v>150</v>
      </c>
      <c r="BM368" s="219" t="s">
        <v>597</v>
      </c>
    </row>
    <row r="369" spans="1:65" s="12" customFormat="1" x14ac:dyDescent="0.2">
      <c r="B369" s="221"/>
      <c r="C369" s="222"/>
      <c r="D369" s="223" t="s">
        <v>152</v>
      </c>
      <c r="E369" s="224" t="s">
        <v>1</v>
      </c>
      <c r="F369" s="225" t="s">
        <v>598</v>
      </c>
      <c r="G369" s="222"/>
      <c r="H369" s="226">
        <v>4</v>
      </c>
      <c r="I369" s="227"/>
      <c r="J369" s="222"/>
      <c r="K369" s="222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152</v>
      </c>
      <c r="AU369" s="232" t="s">
        <v>87</v>
      </c>
      <c r="AV369" s="12" t="s">
        <v>87</v>
      </c>
      <c r="AW369" s="12" t="s">
        <v>35</v>
      </c>
      <c r="AX369" s="12" t="s">
        <v>85</v>
      </c>
      <c r="AY369" s="232" t="s">
        <v>144</v>
      </c>
    </row>
    <row r="370" spans="1:65" s="1" customFormat="1" ht="21.75" customHeight="1" x14ac:dyDescent="0.2">
      <c r="A370" s="33"/>
      <c r="B370" s="34"/>
      <c r="C370" s="208" t="s">
        <v>599</v>
      </c>
      <c r="D370" s="208" t="s">
        <v>146</v>
      </c>
      <c r="E370" s="209" t="s">
        <v>600</v>
      </c>
      <c r="F370" s="210" t="s">
        <v>601</v>
      </c>
      <c r="G370" s="211" t="s">
        <v>596</v>
      </c>
      <c r="H370" s="212">
        <v>10</v>
      </c>
      <c r="I370" s="213">
        <v>1377.6</v>
      </c>
      <c r="J370" s="212">
        <f>ROUND(I370*H370,2)</f>
        <v>13776</v>
      </c>
      <c r="K370" s="214"/>
      <c r="L370" s="38"/>
      <c r="M370" s="215" t="s">
        <v>1</v>
      </c>
      <c r="N370" s="216" t="s">
        <v>43</v>
      </c>
      <c r="O370" s="70"/>
      <c r="P370" s="217">
        <f>O370*H370</f>
        <v>0</v>
      </c>
      <c r="Q370" s="217">
        <v>3.1E-4</v>
      </c>
      <c r="R370" s="217">
        <f>Q370*H370</f>
        <v>3.0999999999999999E-3</v>
      </c>
      <c r="S370" s="217">
        <v>0</v>
      </c>
      <c r="T370" s="218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19" t="s">
        <v>150</v>
      </c>
      <c r="AT370" s="219" t="s">
        <v>146</v>
      </c>
      <c r="AU370" s="219" t="s">
        <v>87</v>
      </c>
      <c r="AY370" s="16" t="s">
        <v>144</v>
      </c>
      <c r="BE370" s="220">
        <f>IF(N370="základní",J370,0)</f>
        <v>13776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6" t="s">
        <v>85</v>
      </c>
      <c r="BK370" s="220">
        <f>ROUND(I370*H370,2)</f>
        <v>13776</v>
      </c>
      <c r="BL370" s="16" t="s">
        <v>150</v>
      </c>
      <c r="BM370" s="219" t="s">
        <v>602</v>
      </c>
    </row>
    <row r="371" spans="1:65" s="12" customFormat="1" x14ac:dyDescent="0.2">
      <c r="B371" s="221"/>
      <c r="C371" s="222"/>
      <c r="D371" s="223" t="s">
        <v>152</v>
      </c>
      <c r="E371" s="224" t="s">
        <v>1</v>
      </c>
      <c r="F371" s="225" t="s">
        <v>603</v>
      </c>
      <c r="G371" s="222"/>
      <c r="H371" s="226">
        <v>10</v>
      </c>
      <c r="I371" s="227"/>
      <c r="J371" s="222"/>
      <c r="K371" s="222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152</v>
      </c>
      <c r="AU371" s="232" t="s">
        <v>87</v>
      </c>
      <c r="AV371" s="12" t="s">
        <v>87</v>
      </c>
      <c r="AW371" s="12" t="s">
        <v>35</v>
      </c>
      <c r="AX371" s="12" t="s">
        <v>85</v>
      </c>
      <c r="AY371" s="232" t="s">
        <v>144</v>
      </c>
    </row>
    <row r="372" spans="1:65" s="1" customFormat="1" ht="21.75" customHeight="1" x14ac:dyDescent="0.2">
      <c r="A372" s="33"/>
      <c r="B372" s="34"/>
      <c r="C372" s="208" t="s">
        <v>604</v>
      </c>
      <c r="D372" s="208" t="s">
        <v>146</v>
      </c>
      <c r="E372" s="209" t="s">
        <v>605</v>
      </c>
      <c r="F372" s="210" t="s">
        <v>606</v>
      </c>
      <c r="G372" s="211" t="s">
        <v>596</v>
      </c>
      <c r="H372" s="212">
        <v>3</v>
      </c>
      <c r="I372" s="213">
        <v>1820</v>
      </c>
      <c r="J372" s="212">
        <f>ROUND(I372*H372,2)</f>
        <v>5460</v>
      </c>
      <c r="K372" s="214"/>
      <c r="L372" s="38"/>
      <c r="M372" s="215" t="s">
        <v>1</v>
      </c>
      <c r="N372" s="216" t="s">
        <v>43</v>
      </c>
      <c r="O372" s="70"/>
      <c r="P372" s="217">
        <f>O372*H372</f>
        <v>0</v>
      </c>
      <c r="Q372" s="217">
        <v>4.2999999999999999E-4</v>
      </c>
      <c r="R372" s="217">
        <f>Q372*H372</f>
        <v>1.2899999999999999E-3</v>
      </c>
      <c r="S372" s="217">
        <v>0</v>
      </c>
      <c r="T372" s="218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19" t="s">
        <v>150</v>
      </c>
      <c r="AT372" s="219" t="s">
        <v>146</v>
      </c>
      <c r="AU372" s="219" t="s">
        <v>87</v>
      </c>
      <c r="AY372" s="16" t="s">
        <v>144</v>
      </c>
      <c r="BE372" s="220">
        <f>IF(N372="základní",J372,0)</f>
        <v>5460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16" t="s">
        <v>85</v>
      </c>
      <c r="BK372" s="220">
        <f>ROUND(I372*H372,2)</f>
        <v>5460</v>
      </c>
      <c r="BL372" s="16" t="s">
        <v>150</v>
      </c>
      <c r="BM372" s="219" t="s">
        <v>607</v>
      </c>
    </row>
    <row r="373" spans="1:65" s="12" customFormat="1" x14ac:dyDescent="0.2">
      <c r="B373" s="221"/>
      <c r="C373" s="222"/>
      <c r="D373" s="223" t="s">
        <v>152</v>
      </c>
      <c r="E373" s="224" t="s">
        <v>1</v>
      </c>
      <c r="F373" s="225" t="s">
        <v>608</v>
      </c>
      <c r="G373" s="222"/>
      <c r="H373" s="226">
        <v>3</v>
      </c>
      <c r="I373" s="227"/>
      <c r="J373" s="222"/>
      <c r="K373" s="222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152</v>
      </c>
      <c r="AU373" s="232" t="s">
        <v>87</v>
      </c>
      <c r="AV373" s="12" t="s">
        <v>87</v>
      </c>
      <c r="AW373" s="12" t="s">
        <v>35</v>
      </c>
      <c r="AX373" s="12" t="s">
        <v>85</v>
      </c>
      <c r="AY373" s="232" t="s">
        <v>144</v>
      </c>
    </row>
    <row r="374" spans="1:65" s="1" customFormat="1" ht="21.75" customHeight="1" x14ac:dyDescent="0.2">
      <c r="A374" s="33"/>
      <c r="B374" s="34"/>
      <c r="C374" s="208" t="s">
        <v>609</v>
      </c>
      <c r="D374" s="208" t="s">
        <v>146</v>
      </c>
      <c r="E374" s="209" t="s">
        <v>610</v>
      </c>
      <c r="F374" s="210" t="s">
        <v>611</v>
      </c>
      <c r="G374" s="211" t="s">
        <v>507</v>
      </c>
      <c r="H374" s="212">
        <v>71</v>
      </c>
      <c r="I374" s="213">
        <v>1262.8</v>
      </c>
      <c r="J374" s="212">
        <f>ROUND(I374*H374,2)</f>
        <v>89658.8</v>
      </c>
      <c r="K374" s="214"/>
      <c r="L374" s="38"/>
      <c r="M374" s="215" t="s">
        <v>1</v>
      </c>
      <c r="N374" s="216" t="s">
        <v>43</v>
      </c>
      <c r="O374" s="70"/>
      <c r="P374" s="217">
        <f>O374*H374</f>
        <v>0</v>
      </c>
      <c r="Q374" s="217">
        <v>9.1800000000000007E-3</v>
      </c>
      <c r="R374" s="217">
        <f>Q374*H374</f>
        <v>0.65178000000000003</v>
      </c>
      <c r="S374" s="217">
        <v>0</v>
      </c>
      <c r="T374" s="218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19" t="s">
        <v>150</v>
      </c>
      <c r="AT374" s="219" t="s">
        <v>146</v>
      </c>
      <c r="AU374" s="219" t="s">
        <v>87</v>
      </c>
      <c r="AY374" s="16" t="s">
        <v>144</v>
      </c>
      <c r="BE374" s="220">
        <f>IF(N374="základní",J374,0)</f>
        <v>89658.8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16" t="s">
        <v>85</v>
      </c>
      <c r="BK374" s="220">
        <f>ROUND(I374*H374,2)</f>
        <v>89658.8</v>
      </c>
      <c r="BL374" s="16" t="s">
        <v>150</v>
      </c>
      <c r="BM374" s="219" t="s">
        <v>612</v>
      </c>
    </row>
    <row r="375" spans="1:65" s="12" customFormat="1" x14ac:dyDescent="0.2">
      <c r="B375" s="221"/>
      <c r="C375" s="222"/>
      <c r="D375" s="223" t="s">
        <v>152</v>
      </c>
      <c r="E375" s="224" t="s">
        <v>1</v>
      </c>
      <c r="F375" s="225" t="s">
        <v>613</v>
      </c>
      <c r="G375" s="222"/>
      <c r="H375" s="226">
        <v>71</v>
      </c>
      <c r="I375" s="227"/>
      <c r="J375" s="222"/>
      <c r="K375" s="222"/>
      <c r="L375" s="228"/>
      <c r="M375" s="229"/>
      <c r="N375" s="230"/>
      <c r="O375" s="230"/>
      <c r="P375" s="230"/>
      <c r="Q375" s="230"/>
      <c r="R375" s="230"/>
      <c r="S375" s="230"/>
      <c r="T375" s="231"/>
      <c r="AT375" s="232" t="s">
        <v>152</v>
      </c>
      <c r="AU375" s="232" t="s">
        <v>87</v>
      </c>
      <c r="AV375" s="12" t="s">
        <v>87</v>
      </c>
      <c r="AW375" s="12" t="s">
        <v>35</v>
      </c>
      <c r="AX375" s="12" t="s">
        <v>85</v>
      </c>
      <c r="AY375" s="232" t="s">
        <v>144</v>
      </c>
    </row>
    <row r="376" spans="1:65" s="1" customFormat="1" ht="21.75" customHeight="1" x14ac:dyDescent="0.2">
      <c r="A376" s="33"/>
      <c r="B376" s="34"/>
      <c r="C376" s="254" t="s">
        <v>614</v>
      </c>
      <c r="D376" s="254" t="s">
        <v>341</v>
      </c>
      <c r="E376" s="255" t="s">
        <v>615</v>
      </c>
      <c r="F376" s="256" t="s">
        <v>616</v>
      </c>
      <c r="G376" s="257" t="s">
        <v>507</v>
      </c>
      <c r="H376" s="258">
        <v>4</v>
      </c>
      <c r="I376" s="259">
        <v>229.6</v>
      </c>
      <c r="J376" s="258">
        <f>ROUND(I376*H376,2)</f>
        <v>918.4</v>
      </c>
      <c r="K376" s="260"/>
      <c r="L376" s="261"/>
      <c r="M376" s="262" t="s">
        <v>1</v>
      </c>
      <c r="N376" s="263" t="s">
        <v>43</v>
      </c>
      <c r="O376" s="70"/>
      <c r="P376" s="217">
        <f>O376*H376</f>
        <v>0</v>
      </c>
      <c r="Q376" s="217">
        <v>0.04</v>
      </c>
      <c r="R376" s="217">
        <f>Q376*H376</f>
        <v>0.16</v>
      </c>
      <c r="S376" s="217">
        <v>0</v>
      </c>
      <c r="T376" s="218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19" t="s">
        <v>195</v>
      </c>
      <c r="AT376" s="219" t="s">
        <v>341</v>
      </c>
      <c r="AU376" s="219" t="s">
        <v>87</v>
      </c>
      <c r="AY376" s="16" t="s">
        <v>144</v>
      </c>
      <c r="BE376" s="220">
        <f>IF(N376="základní",J376,0)</f>
        <v>918.4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16" t="s">
        <v>85</v>
      </c>
      <c r="BK376" s="220">
        <f>ROUND(I376*H376,2)</f>
        <v>918.4</v>
      </c>
      <c r="BL376" s="16" t="s">
        <v>150</v>
      </c>
      <c r="BM376" s="219" t="s">
        <v>617</v>
      </c>
    </row>
    <row r="377" spans="1:65" s="12" customFormat="1" x14ac:dyDescent="0.2">
      <c r="B377" s="221"/>
      <c r="C377" s="222"/>
      <c r="D377" s="223" t="s">
        <v>152</v>
      </c>
      <c r="E377" s="224" t="s">
        <v>1</v>
      </c>
      <c r="F377" s="225" t="s">
        <v>150</v>
      </c>
      <c r="G377" s="222"/>
      <c r="H377" s="226">
        <v>4</v>
      </c>
      <c r="I377" s="227"/>
      <c r="J377" s="222"/>
      <c r="K377" s="222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152</v>
      </c>
      <c r="AU377" s="232" t="s">
        <v>87</v>
      </c>
      <c r="AV377" s="12" t="s">
        <v>87</v>
      </c>
      <c r="AW377" s="12" t="s">
        <v>35</v>
      </c>
      <c r="AX377" s="12" t="s">
        <v>85</v>
      </c>
      <c r="AY377" s="232" t="s">
        <v>144</v>
      </c>
    </row>
    <row r="378" spans="1:65" s="1" customFormat="1" ht="21.75" customHeight="1" x14ac:dyDescent="0.2">
      <c r="A378" s="33"/>
      <c r="B378" s="34"/>
      <c r="C378" s="254" t="s">
        <v>618</v>
      </c>
      <c r="D378" s="254" t="s">
        <v>341</v>
      </c>
      <c r="E378" s="255" t="s">
        <v>619</v>
      </c>
      <c r="F378" s="256" t="s">
        <v>620</v>
      </c>
      <c r="G378" s="257" t="s">
        <v>507</v>
      </c>
      <c r="H378" s="258">
        <v>5</v>
      </c>
      <c r="I378" s="259">
        <v>264.60000000000002</v>
      </c>
      <c r="J378" s="258">
        <f>ROUND(I378*H378,2)</f>
        <v>1323</v>
      </c>
      <c r="K378" s="260"/>
      <c r="L378" s="261"/>
      <c r="M378" s="262" t="s">
        <v>1</v>
      </c>
      <c r="N378" s="263" t="s">
        <v>43</v>
      </c>
      <c r="O378" s="70"/>
      <c r="P378" s="217">
        <f>O378*H378</f>
        <v>0</v>
      </c>
      <c r="Q378" s="217">
        <v>5.0999999999999997E-2</v>
      </c>
      <c r="R378" s="217">
        <f>Q378*H378</f>
        <v>0.255</v>
      </c>
      <c r="S378" s="217">
        <v>0</v>
      </c>
      <c r="T378" s="218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19" t="s">
        <v>195</v>
      </c>
      <c r="AT378" s="219" t="s">
        <v>341</v>
      </c>
      <c r="AU378" s="219" t="s">
        <v>87</v>
      </c>
      <c r="AY378" s="16" t="s">
        <v>144</v>
      </c>
      <c r="BE378" s="220">
        <f>IF(N378="základní",J378,0)</f>
        <v>1323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6" t="s">
        <v>85</v>
      </c>
      <c r="BK378" s="220">
        <f>ROUND(I378*H378,2)</f>
        <v>1323</v>
      </c>
      <c r="BL378" s="16" t="s">
        <v>150</v>
      </c>
      <c r="BM378" s="219" t="s">
        <v>621</v>
      </c>
    </row>
    <row r="379" spans="1:65" s="12" customFormat="1" x14ac:dyDescent="0.2">
      <c r="B379" s="221"/>
      <c r="C379" s="222"/>
      <c r="D379" s="223" t="s">
        <v>152</v>
      </c>
      <c r="E379" s="224" t="s">
        <v>1</v>
      </c>
      <c r="F379" s="225" t="s">
        <v>178</v>
      </c>
      <c r="G379" s="222"/>
      <c r="H379" s="226">
        <v>5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152</v>
      </c>
      <c r="AU379" s="232" t="s">
        <v>87</v>
      </c>
      <c r="AV379" s="12" t="s">
        <v>87</v>
      </c>
      <c r="AW379" s="12" t="s">
        <v>35</v>
      </c>
      <c r="AX379" s="12" t="s">
        <v>85</v>
      </c>
      <c r="AY379" s="232" t="s">
        <v>144</v>
      </c>
    </row>
    <row r="380" spans="1:65" s="1" customFormat="1" ht="21.75" customHeight="1" x14ac:dyDescent="0.2">
      <c r="A380" s="33"/>
      <c r="B380" s="34"/>
      <c r="C380" s="254" t="s">
        <v>622</v>
      </c>
      <c r="D380" s="254" t="s">
        <v>341</v>
      </c>
      <c r="E380" s="255" t="s">
        <v>623</v>
      </c>
      <c r="F380" s="256" t="s">
        <v>624</v>
      </c>
      <c r="G380" s="257" t="s">
        <v>507</v>
      </c>
      <c r="H380" s="258">
        <v>23</v>
      </c>
      <c r="I380" s="259">
        <v>282.8</v>
      </c>
      <c r="J380" s="258">
        <f>ROUND(I380*H380,2)</f>
        <v>6504.4</v>
      </c>
      <c r="K380" s="260"/>
      <c r="L380" s="261"/>
      <c r="M380" s="262" t="s">
        <v>1</v>
      </c>
      <c r="N380" s="263" t="s">
        <v>43</v>
      </c>
      <c r="O380" s="70"/>
      <c r="P380" s="217">
        <f>O380*H380</f>
        <v>0</v>
      </c>
      <c r="Q380" s="217">
        <v>6.8000000000000005E-2</v>
      </c>
      <c r="R380" s="217">
        <f>Q380*H380</f>
        <v>1.5640000000000001</v>
      </c>
      <c r="S380" s="217">
        <v>0</v>
      </c>
      <c r="T380" s="218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19" t="s">
        <v>195</v>
      </c>
      <c r="AT380" s="219" t="s">
        <v>341</v>
      </c>
      <c r="AU380" s="219" t="s">
        <v>87</v>
      </c>
      <c r="AY380" s="16" t="s">
        <v>144</v>
      </c>
      <c r="BE380" s="220">
        <f>IF(N380="základní",J380,0)</f>
        <v>6504.4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6" t="s">
        <v>85</v>
      </c>
      <c r="BK380" s="220">
        <f>ROUND(I380*H380,2)</f>
        <v>6504.4</v>
      </c>
      <c r="BL380" s="16" t="s">
        <v>150</v>
      </c>
      <c r="BM380" s="219" t="s">
        <v>625</v>
      </c>
    </row>
    <row r="381" spans="1:65" s="12" customFormat="1" x14ac:dyDescent="0.2">
      <c r="B381" s="221"/>
      <c r="C381" s="222"/>
      <c r="D381" s="223" t="s">
        <v>152</v>
      </c>
      <c r="E381" s="224" t="s">
        <v>1</v>
      </c>
      <c r="F381" s="225" t="s">
        <v>284</v>
      </c>
      <c r="G381" s="222"/>
      <c r="H381" s="226">
        <v>23</v>
      </c>
      <c r="I381" s="227"/>
      <c r="J381" s="222"/>
      <c r="K381" s="222"/>
      <c r="L381" s="228"/>
      <c r="M381" s="229"/>
      <c r="N381" s="230"/>
      <c r="O381" s="230"/>
      <c r="P381" s="230"/>
      <c r="Q381" s="230"/>
      <c r="R381" s="230"/>
      <c r="S381" s="230"/>
      <c r="T381" s="231"/>
      <c r="AT381" s="232" t="s">
        <v>152</v>
      </c>
      <c r="AU381" s="232" t="s">
        <v>87</v>
      </c>
      <c r="AV381" s="12" t="s">
        <v>87</v>
      </c>
      <c r="AW381" s="12" t="s">
        <v>35</v>
      </c>
      <c r="AX381" s="12" t="s">
        <v>85</v>
      </c>
      <c r="AY381" s="232" t="s">
        <v>144</v>
      </c>
    </row>
    <row r="382" spans="1:65" s="1" customFormat="1" ht="21.75" customHeight="1" x14ac:dyDescent="0.2">
      <c r="A382" s="33"/>
      <c r="B382" s="34"/>
      <c r="C382" s="254" t="s">
        <v>626</v>
      </c>
      <c r="D382" s="254" t="s">
        <v>341</v>
      </c>
      <c r="E382" s="255" t="s">
        <v>627</v>
      </c>
      <c r="F382" s="256" t="s">
        <v>628</v>
      </c>
      <c r="G382" s="257" t="s">
        <v>507</v>
      </c>
      <c r="H382" s="258">
        <v>3</v>
      </c>
      <c r="I382" s="259">
        <v>312.2</v>
      </c>
      <c r="J382" s="258">
        <f>ROUND(I382*H382,2)</f>
        <v>936.6</v>
      </c>
      <c r="K382" s="260"/>
      <c r="L382" s="261"/>
      <c r="M382" s="262" t="s">
        <v>1</v>
      </c>
      <c r="N382" s="263" t="s">
        <v>43</v>
      </c>
      <c r="O382" s="70"/>
      <c r="P382" s="217">
        <f>O382*H382</f>
        <v>0</v>
      </c>
      <c r="Q382" s="217">
        <v>8.1000000000000003E-2</v>
      </c>
      <c r="R382" s="217">
        <f>Q382*H382</f>
        <v>0.24299999999999999</v>
      </c>
      <c r="S382" s="217">
        <v>0</v>
      </c>
      <c r="T382" s="218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19" t="s">
        <v>195</v>
      </c>
      <c r="AT382" s="219" t="s">
        <v>341</v>
      </c>
      <c r="AU382" s="219" t="s">
        <v>87</v>
      </c>
      <c r="AY382" s="16" t="s">
        <v>144</v>
      </c>
      <c r="BE382" s="220">
        <f>IF(N382="základní",J382,0)</f>
        <v>936.6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6" t="s">
        <v>85</v>
      </c>
      <c r="BK382" s="220">
        <f>ROUND(I382*H382,2)</f>
        <v>936.6</v>
      </c>
      <c r="BL382" s="16" t="s">
        <v>150</v>
      </c>
      <c r="BM382" s="219" t="s">
        <v>629</v>
      </c>
    </row>
    <row r="383" spans="1:65" s="12" customFormat="1" x14ac:dyDescent="0.2">
      <c r="B383" s="221"/>
      <c r="C383" s="222"/>
      <c r="D383" s="223" t="s">
        <v>152</v>
      </c>
      <c r="E383" s="224" t="s">
        <v>1</v>
      </c>
      <c r="F383" s="225" t="s">
        <v>165</v>
      </c>
      <c r="G383" s="222"/>
      <c r="H383" s="226">
        <v>3</v>
      </c>
      <c r="I383" s="227"/>
      <c r="J383" s="222"/>
      <c r="K383" s="222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152</v>
      </c>
      <c r="AU383" s="232" t="s">
        <v>87</v>
      </c>
      <c r="AV383" s="12" t="s">
        <v>87</v>
      </c>
      <c r="AW383" s="12" t="s">
        <v>35</v>
      </c>
      <c r="AX383" s="12" t="s">
        <v>85</v>
      </c>
      <c r="AY383" s="232" t="s">
        <v>144</v>
      </c>
    </row>
    <row r="384" spans="1:65" s="1" customFormat="1" ht="21.75" customHeight="1" x14ac:dyDescent="0.2">
      <c r="A384" s="33"/>
      <c r="B384" s="34"/>
      <c r="C384" s="254" t="s">
        <v>630</v>
      </c>
      <c r="D384" s="254" t="s">
        <v>341</v>
      </c>
      <c r="E384" s="255" t="s">
        <v>631</v>
      </c>
      <c r="F384" s="256" t="s">
        <v>632</v>
      </c>
      <c r="G384" s="257" t="s">
        <v>507</v>
      </c>
      <c r="H384" s="258">
        <v>6</v>
      </c>
      <c r="I384" s="259">
        <v>1019.2</v>
      </c>
      <c r="J384" s="258">
        <f>ROUND(I384*H384,2)</f>
        <v>6115.2</v>
      </c>
      <c r="K384" s="260"/>
      <c r="L384" s="261"/>
      <c r="M384" s="262" t="s">
        <v>1</v>
      </c>
      <c r="N384" s="263" t="s">
        <v>43</v>
      </c>
      <c r="O384" s="70"/>
      <c r="P384" s="217">
        <f>O384*H384</f>
        <v>0</v>
      </c>
      <c r="Q384" s="217">
        <v>0.26200000000000001</v>
      </c>
      <c r="R384" s="217">
        <f>Q384*H384</f>
        <v>1.5720000000000001</v>
      </c>
      <c r="S384" s="217">
        <v>0</v>
      </c>
      <c r="T384" s="218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19" t="s">
        <v>195</v>
      </c>
      <c r="AT384" s="219" t="s">
        <v>341</v>
      </c>
      <c r="AU384" s="219" t="s">
        <v>87</v>
      </c>
      <c r="AY384" s="16" t="s">
        <v>144</v>
      </c>
      <c r="BE384" s="220">
        <f>IF(N384="základní",J384,0)</f>
        <v>6115.2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6" t="s">
        <v>85</v>
      </c>
      <c r="BK384" s="220">
        <f>ROUND(I384*H384,2)</f>
        <v>6115.2</v>
      </c>
      <c r="BL384" s="16" t="s">
        <v>150</v>
      </c>
      <c r="BM384" s="219" t="s">
        <v>633</v>
      </c>
    </row>
    <row r="385" spans="1:65" s="12" customFormat="1" x14ac:dyDescent="0.2">
      <c r="B385" s="221"/>
      <c r="C385" s="222"/>
      <c r="D385" s="223" t="s">
        <v>152</v>
      </c>
      <c r="E385" s="224" t="s">
        <v>1</v>
      </c>
      <c r="F385" s="225" t="s">
        <v>184</v>
      </c>
      <c r="G385" s="222"/>
      <c r="H385" s="226">
        <v>6</v>
      </c>
      <c r="I385" s="227"/>
      <c r="J385" s="222"/>
      <c r="K385" s="222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152</v>
      </c>
      <c r="AU385" s="232" t="s">
        <v>87</v>
      </c>
      <c r="AV385" s="12" t="s">
        <v>87</v>
      </c>
      <c r="AW385" s="12" t="s">
        <v>35</v>
      </c>
      <c r="AX385" s="12" t="s">
        <v>85</v>
      </c>
      <c r="AY385" s="232" t="s">
        <v>144</v>
      </c>
    </row>
    <row r="386" spans="1:65" s="1" customFormat="1" ht="21.75" customHeight="1" x14ac:dyDescent="0.2">
      <c r="A386" s="33"/>
      <c r="B386" s="34"/>
      <c r="C386" s="254" t="s">
        <v>634</v>
      </c>
      <c r="D386" s="254" t="s">
        <v>341</v>
      </c>
      <c r="E386" s="255" t="s">
        <v>635</v>
      </c>
      <c r="F386" s="256" t="s">
        <v>636</v>
      </c>
      <c r="G386" s="257" t="s">
        <v>507</v>
      </c>
      <c r="H386" s="258">
        <v>9</v>
      </c>
      <c r="I386" s="259">
        <v>1464.4</v>
      </c>
      <c r="J386" s="258">
        <f>ROUND(I386*H386,2)</f>
        <v>13179.6</v>
      </c>
      <c r="K386" s="260"/>
      <c r="L386" s="261"/>
      <c r="M386" s="262" t="s">
        <v>1</v>
      </c>
      <c r="N386" s="263" t="s">
        <v>43</v>
      </c>
      <c r="O386" s="70"/>
      <c r="P386" s="217">
        <f>O386*H386</f>
        <v>0</v>
      </c>
      <c r="Q386" s="217">
        <v>0.52600000000000002</v>
      </c>
      <c r="R386" s="217">
        <f>Q386*H386</f>
        <v>4.734</v>
      </c>
      <c r="S386" s="217">
        <v>0</v>
      </c>
      <c r="T386" s="218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19" t="s">
        <v>195</v>
      </c>
      <c r="AT386" s="219" t="s">
        <v>341</v>
      </c>
      <c r="AU386" s="219" t="s">
        <v>87</v>
      </c>
      <c r="AY386" s="16" t="s">
        <v>144</v>
      </c>
      <c r="BE386" s="220">
        <f>IF(N386="základní",J386,0)</f>
        <v>13179.6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6" t="s">
        <v>85</v>
      </c>
      <c r="BK386" s="220">
        <f>ROUND(I386*H386,2)</f>
        <v>13179.6</v>
      </c>
      <c r="BL386" s="16" t="s">
        <v>150</v>
      </c>
      <c r="BM386" s="219" t="s">
        <v>637</v>
      </c>
    </row>
    <row r="387" spans="1:65" s="12" customFormat="1" x14ac:dyDescent="0.2">
      <c r="B387" s="221"/>
      <c r="C387" s="222"/>
      <c r="D387" s="223" t="s">
        <v>152</v>
      </c>
      <c r="E387" s="224" t="s">
        <v>1</v>
      </c>
      <c r="F387" s="225" t="s">
        <v>200</v>
      </c>
      <c r="G387" s="222"/>
      <c r="H387" s="226">
        <v>9</v>
      </c>
      <c r="I387" s="227"/>
      <c r="J387" s="222"/>
      <c r="K387" s="222"/>
      <c r="L387" s="228"/>
      <c r="M387" s="229"/>
      <c r="N387" s="230"/>
      <c r="O387" s="230"/>
      <c r="P387" s="230"/>
      <c r="Q387" s="230"/>
      <c r="R387" s="230"/>
      <c r="S387" s="230"/>
      <c r="T387" s="231"/>
      <c r="AT387" s="232" t="s">
        <v>152</v>
      </c>
      <c r="AU387" s="232" t="s">
        <v>87</v>
      </c>
      <c r="AV387" s="12" t="s">
        <v>87</v>
      </c>
      <c r="AW387" s="12" t="s">
        <v>35</v>
      </c>
      <c r="AX387" s="12" t="s">
        <v>85</v>
      </c>
      <c r="AY387" s="232" t="s">
        <v>144</v>
      </c>
    </row>
    <row r="388" spans="1:65" s="1" customFormat="1" ht="21.75" customHeight="1" x14ac:dyDescent="0.2">
      <c r="A388" s="33"/>
      <c r="B388" s="34"/>
      <c r="C388" s="254" t="s">
        <v>638</v>
      </c>
      <c r="D388" s="254" t="s">
        <v>341</v>
      </c>
      <c r="E388" s="255" t="s">
        <v>639</v>
      </c>
      <c r="F388" s="256" t="s">
        <v>640</v>
      </c>
      <c r="G388" s="257" t="s">
        <v>507</v>
      </c>
      <c r="H388" s="258">
        <v>21</v>
      </c>
      <c r="I388" s="259">
        <v>2476.6</v>
      </c>
      <c r="J388" s="258">
        <f>ROUND(I388*H388,2)</f>
        <v>52008.6</v>
      </c>
      <c r="K388" s="260"/>
      <c r="L388" s="261"/>
      <c r="M388" s="262" t="s">
        <v>1</v>
      </c>
      <c r="N388" s="263" t="s">
        <v>43</v>
      </c>
      <c r="O388" s="70"/>
      <c r="P388" s="217">
        <f>O388*H388</f>
        <v>0</v>
      </c>
      <c r="Q388" s="217">
        <v>1.054</v>
      </c>
      <c r="R388" s="217">
        <f>Q388*H388</f>
        <v>22.134</v>
      </c>
      <c r="S388" s="217">
        <v>0</v>
      </c>
      <c r="T388" s="218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19" t="s">
        <v>195</v>
      </c>
      <c r="AT388" s="219" t="s">
        <v>341</v>
      </c>
      <c r="AU388" s="219" t="s">
        <v>87</v>
      </c>
      <c r="AY388" s="16" t="s">
        <v>144</v>
      </c>
      <c r="BE388" s="220">
        <f>IF(N388="základní",J388,0)</f>
        <v>52008.6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16" t="s">
        <v>85</v>
      </c>
      <c r="BK388" s="220">
        <f>ROUND(I388*H388,2)</f>
        <v>52008.6</v>
      </c>
      <c r="BL388" s="16" t="s">
        <v>150</v>
      </c>
      <c r="BM388" s="219" t="s">
        <v>641</v>
      </c>
    </row>
    <row r="389" spans="1:65" s="12" customFormat="1" x14ac:dyDescent="0.2">
      <c r="B389" s="221"/>
      <c r="C389" s="222"/>
      <c r="D389" s="223" t="s">
        <v>152</v>
      </c>
      <c r="E389" s="224" t="s">
        <v>1</v>
      </c>
      <c r="F389" s="225" t="s">
        <v>7</v>
      </c>
      <c r="G389" s="222"/>
      <c r="H389" s="226">
        <v>21</v>
      </c>
      <c r="I389" s="227"/>
      <c r="J389" s="222"/>
      <c r="K389" s="222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152</v>
      </c>
      <c r="AU389" s="232" t="s">
        <v>87</v>
      </c>
      <c r="AV389" s="12" t="s">
        <v>87</v>
      </c>
      <c r="AW389" s="12" t="s">
        <v>35</v>
      </c>
      <c r="AX389" s="12" t="s">
        <v>85</v>
      </c>
      <c r="AY389" s="232" t="s">
        <v>144</v>
      </c>
    </row>
    <row r="390" spans="1:65" s="1" customFormat="1" ht="21.75" customHeight="1" x14ac:dyDescent="0.2">
      <c r="A390" s="33"/>
      <c r="B390" s="34"/>
      <c r="C390" s="208" t="s">
        <v>642</v>
      </c>
      <c r="D390" s="208" t="s">
        <v>146</v>
      </c>
      <c r="E390" s="209" t="s">
        <v>643</v>
      </c>
      <c r="F390" s="210" t="s">
        <v>644</v>
      </c>
      <c r="G390" s="211" t="s">
        <v>507</v>
      </c>
      <c r="H390" s="212">
        <v>9</v>
      </c>
      <c r="I390" s="213">
        <v>1309</v>
      </c>
      <c r="J390" s="212">
        <f>ROUND(I390*H390,2)</f>
        <v>11781</v>
      </c>
      <c r="K390" s="214"/>
      <c r="L390" s="38"/>
      <c r="M390" s="215" t="s">
        <v>1</v>
      </c>
      <c r="N390" s="216" t="s">
        <v>43</v>
      </c>
      <c r="O390" s="70"/>
      <c r="P390" s="217">
        <f>O390*H390</f>
        <v>0</v>
      </c>
      <c r="Q390" s="217">
        <v>1.1469999999999999E-2</v>
      </c>
      <c r="R390" s="217">
        <f>Q390*H390</f>
        <v>0.10322999999999999</v>
      </c>
      <c r="S390" s="217">
        <v>0</v>
      </c>
      <c r="T390" s="218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19" t="s">
        <v>150</v>
      </c>
      <c r="AT390" s="219" t="s">
        <v>146</v>
      </c>
      <c r="AU390" s="219" t="s">
        <v>87</v>
      </c>
      <c r="AY390" s="16" t="s">
        <v>144</v>
      </c>
      <c r="BE390" s="220">
        <f>IF(N390="základní",J390,0)</f>
        <v>11781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6" t="s">
        <v>85</v>
      </c>
      <c r="BK390" s="220">
        <f>ROUND(I390*H390,2)</f>
        <v>11781</v>
      </c>
      <c r="BL390" s="16" t="s">
        <v>150</v>
      </c>
      <c r="BM390" s="219" t="s">
        <v>645</v>
      </c>
    </row>
    <row r="391" spans="1:65" s="12" customFormat="1" x14ac:dyDescent="0.2">
      <c r="B391" s="221"/>
      <c r="C391" s="222"/>
      <c r="D391" s="223" t="s">
        <v>152</v>
      </c>
      <c r="E391" s="224" t="s">
        <v>1</v>
      </c>
      <c r="F391" s="225" t="s">
        <v>646</v>
      </c>
      <c r="G391" s="222"/>
      <c r="H391" s="226">
        <v>9</v>
      </c>
      <c r="I391" s="227"/>
      <c r="J391" s="222"/>
      <c r="K391" s="222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152</v>
      </c>
      <c r="AU391" s="232" t="s">
        <v>87</v>
      </c>
      <c r="AV391" s="12" t="s">
        <v>87</v>
      </c>
      <c r="AW391" s="12" t="s">
        <v>35</v>
      </c>
      <c r="AX391" s="12" t="s">
        <v>85</v>
      </c>
      <c r="AY391" s="232" t="s">
        <v>144</v>
      </c>
    </row>
    <row r="392" spans="1:65" s="1" customFormat="1" ht="21.75" customHeight="1" x14ac:dyDescent="0.2">
      <c r="A392" s="33"/>
      <c r="B392" s="34"/>
      <c r="C392" s="254" t="s">
        <v>647</v>
      </c>
      <c r="D392" s="254" t="s">
        <v>341</v>
      </c>
      <c r="E392" s="255" t="s">
        <v>648</v>
      </c>
      <c r="F392" s="256" t="s">
        <v>649</v>
      </c>
      <c r="G392" s="257" t="s">
        <v>507</v>
      </c>
      <c r="H392" s="258">
        <v>9</v>
      </c>
      <c r="I392" s="259">
        <v>1894.2</v>
      </c>
      <c r="J392" s="258">
        <f>ROUND(I392*H392,2)</f>
        <v>17047.8</v>
      </c>
      <c r="K392" s="260"/>
      <c r="L392" s="261"/>
      <c r="M392" s="262" t="s">
        <v>1</v>
      </c>
      <c r="N392" s="263" t="s">
        <v>43</v>
      </c>
      <c r="O392" s="70"/>
      <c r="P392" s="217">
        <f>O392*H392</f>
        <v>0</v>
      </c>
      <c r="Q392" s="217">
        <v>0.54800000000000004</v>
      </c>
      <c r="R392" s="217">
        <f>Q392*H392</f>
        <v>4.9320000000000004</v>
      </c>
      <c r="S392" s="217">
        <v>0</v>
      </c>
      <c r="T392" s="218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19" t="s">
        <v>195</v>
      </c>
      <c r="AT392" s="219" t="s">
        <v>341</v>
      </c>
      <c r="AU392" s="219" t="s">
        <v>87</v>
      </c>
      <c r="AY392" s="16" t="s">
        <v>144</v>
      </c>
      <c r="BE392" s="220">
        <f>IF(N392="základní",J392,0)</f>
        <v>17047.8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16" t="s">
        <v>85</v>
      </c>
      <c r="BK392" s="220">
        <f>ROUND(I392*H392,2)</f>
        <v>17047.8</v>
      </c>
      <c r="BL392" s="16" t="s">
        <v>150</v>
      </c>
      <c r="BM392" s="219" t="s">
        <v>650</v>
      </c>
    </row>
    <row r="393" spans="1:65" s="12" customFormat="1" x14ac:dyDescent="0.2">
      <c r="B393" s="221"/>
      <c r="C393" s="222"/>
      <c r="D393" s="223" t="s">
        <v>152</v>
      </c>
      <c r="E393" s="224" t="s">
        <v>1</v>
      </c>
      <c r="F393" s="225" t="s">
        <v>200</v>
      </c>
      <c r="G393" s="222"/>
      <c r="H393" s="226">
        <v>9</v>
      </c>
      <c r="I393" s="227"/>
      <c r="J393" s="222"/>
      <c r="K393" s="222"/>
      <c r="L393" s="228"/>
      <c r="M393" s="229"/>
      <c r="N393" s="230"/>
      <c r="O393" s="230"/>
      <c r="P393" s="230"/>
      <c r="Q393" s="230"/>
      <c r="R393" s="230"/>
      <c r="S393" s="230"/>
      <c r="T393" s="231"/>
      <c r="AT393" s="232" t="s">
        <v>152</v>
      </c>
      <c r="AU393" s="232" t="s">
        <v>87</v>
      </c>
      <c r="AV393" s="12" t="s">
        <v>87</v>
      </c>
      <c r="AW393" s="12" t="s">
        <v>35</v>
      </c>
      <c r="AX393" s="12" t="s">
        <v>85</v>
      </c>
      <c r="AY393" s="232" t="s">
        <v>144</v>
      </c>
    </row>
    <row r="394" spans="1:65" s="1" customFormat="1" ht="21.75" customHeight="1" x14ac:dyDescent="0.2">
      <c r="A394" s="33"/>
      <c r="B394" s="34"/>
      <c r="C394" s="208" t="s">
        <v>651</v>
      </c>
      <c r="D394" s="208" t="s">
        <v>146</v>
      </c>
      <c r="E394" s="209" t="s">
        <v>652</v>
      </c>
      <c r="F394" s="210" t="s">
        <v>653</v>
      </c>
      <c r="G394" s="211" t="s">
        <v>507</v>
      </c>
      <c r="H394" s="212">
        <v>15</v>
      </c>
      <c r="I394" s="213">
        <v>1512</v>
      </c>
      <c r="J394" s="212">
        <f>ROUND(I394*H394,2)</f>
        <v>22680</v>
      </c>
      <c r="K394" s="214"/>
      <c r="L394" s="38"/>
      <c r="M394" s="215" t="s">
        <v>1</v>
      </c>
      <c r="N394" s="216" t="s">
        <v>43</v>
      </c>
      <c r="O394" s="70"/>
      <c r="P394" s="217">
        <f>O394*H394</f>
        <v>0</v>
      </c>
      <c r="Q394" s="217">
        <v>2.7529999999999999E-2</v>
      </c>
      <c r="R394" s="217">
        <f>Q394*H394</f>
        <v>0.41294999999999998</v>
      </c>
      <c r="S394" s="217">
        <v>0</v>
      </c>
      <c r="T394" s="218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19" t="s">
        <v>150</v>
      </c>
      <c r="AT394" s="219" t="s">
        <v>146</v>
      </c>
      <c r="AU394" s="219" t="s">
        <v>87</v>
      </c>
      <c r="AY394" s="16" t="s">
        <v>144</v>
      </c>
      <c r="BE394" s="220">
        <f>IF(N394="základní",J394,0)</f>
        <v>22680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6" t="s">
        <v>85</v>
      </c>
      <c r="BK394" s="220">
        <f>ROUND(I394*H394,2)</f>
        <v>22680</v>
      </c>
      <c r="BL394" s="16" t="s">
        <v>150</v>
      </c>
      <c r="BM394" s="219" t="s">
        <v>654</v>
      </c>
    </row>
    <row r="395" spans="1:65" s="12" customFormat="1" x14ac:dyDescent="0.2">
      <c r="B395" s="221"/>
      <c r="C395" s="222"/>
      <c r="D395" s="223" t="s">
        <v>152</v>
      </c>
      <c r="E395" s="224" t="s">
        <v>1</v>
      </c>
      <c r="F395" s="225" t="s">
        <v>655</v>
      </c>
      <c r="G395" s="222"/>
      <c r="H395" s="226">
        <v>15</v>
      </c>
      <c r="I395" s="227"/>
      <c r="J395" s="222"/>
      <c r="K395" s="222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152</v>
      </c>
      <c r="AU395" s="232" t="s">
        <v>87</v>
      </c>
      <c r="AV395" s="12" t="s">
        <v>87</v>
      </c>
      <c r="AW395" s="12" t="s">
        <v>35</v>
      </c>
      <c r="AX395" s="12" t="s">
        <v>85</v>
      </c>
      <c r="AY395" s="232" t="s">
        <v>144</v>
      </c>
    </row>
    <row r="396" spans="1:65" s="1" customFormat="1" ht="21.75" customHeight="1" x14ac:dyDescent="0.2">
      <c r="A396" s="33"/>
      <c r="B396" s="34"/>
      <c r="C396" s="254" t="s">
        <v>656</v>
      </c>
      <c r="D396" s="254" t="s">
        <v>341</v>
      </c>
      <c r="E396" s="255" t="s">
        <v>657</v>
      </c>
      <c r="F396" s="256" t="s">
        <v>658</v>
      </c>
      <c r="G396" s="257" t="s">
        <v>507</v>
      </c>
      <c r="H396" s="258">
        <v>7</v>
      </c>
      <c r="I396" s="259">
        <v>4643.8</v>
      </c>
      <c r="J396" s="258">
        <f>ROUND(I396*H396,2)</f>
        <v>32506.6</v>
      </c>
      <c r="K396" s="260"/>
      <c r="L396" s="261"/>
      <c r="M396" s="262" t="s">
        <v>1</v>
      </c>
      <c r="N396" s="263" t="s">
        <v>43</v>
      </c>
      <c r="O396" s="70"/>
      <c r="P396" s="217">
        <f>O396*H396</f>
        <v>0</v>
      </c>
      <c r="Q396" s="217">
        <v>1.29</v>
      </c>
      <c r="R396" s="217">
        <f>Q396*H396</f>
        <v>9.0300000000000011</v>
      </c>
      <c r="S396" s="217">
        <v>0</v>
      </c>
      <c r="T396" s="218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19" t="s">
        <v>195</v>
      </c>
      <c r="AT396" s="219" t="s">
        <v>341</v>
      </c>
      <c r="AU396" s="219" t="s">
        <v>87</v>
      </c>
      <c r="AY396" s="16" t="s">
        <v>144</v>
      </c>
      <c r="BE396" s="220">
        <f>IF(N396="základní",J396,0)</f>
        <v>32506.6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6" t="s">
        <v>85</v>
      </c>
      <c r="BK396" s="220">
        <f>ROUND(I396*H396,2)</f>
        <v>32506.6</v>
      </c>
      <c r="BL396" s="16" t="s">
        <v>150</v>
      </c>
      <c r="BM396" s="219" t="s">
        <v>659</v>
      </c>
    </row>
    <row r="397" spans="1:65" s="12" customFormat="1" x14ac:dyDescent="0.2">
      <c r="B397" s="221"/>
      <c r="C397" s="222"/>
      <c r="D397" s="223" t="s">
        <v>152</v>
      </c>
      <c r="E397" s="224" t="s">
        <v>1</v>
      </c>
      <c r="F397" s="225" t="s">
        <v>660</v>
      </c>
      <c r="G397" s="222"/>
      <c r="H397" s="226">
        <v>7</v>
      </c>
      <c r="I397" s="227"/>
      <c r="J397" s="222"/>
      <c r="K397" s="222"/>
      <c r="L397" s="228"/>
      <c r="M397" s="229"/>
      <c r="N397" s="230"/>
      <c r="O397" s="230"/>
      <c r="P397" s="230"/>
      <c r="Q397" s="230"/>
      <c r="R397" s="230"/>
      <c r="S397" s="230"/>
      <c r="T397" s="231"/>
      <c r="AT397" s="232" t="s">
        <v>152</v>
      </c>
      <c r="AU397" s="232" t="s">
        <v>87</v>
      </c>
      <c r="AV397" s="12" t="s">
        <v>87</v>
      </c>
      <c r="AW397" s="12" t="s">
        <v>35</v>
      </c>
      <c r="AX397" s="12" t="s">
        <v>85</v>
      </c>
      <c r="AY397" s="232" t="s">
        <v>144</v>
      </c>
    </row>
    <row r="398" spans="1:65" s="1" customFormat="1" ht="21.75" customHeight="1" x14ac:dyDescent="0.2">
      <c r="A398" s="33"/>
      <c r="B398" s="34"/>
      <c r="C398" s="254" t="s">
        <v>661</v>
      </c>
      <c r="D398" s="254" t="s">
        <v>341</v>
      </c>
      <c r="E398" s="255" t="s">
        <v>662</v>
      </c>
      <c r="F398" s="256" t="s">
        <v>663</v>
      </c>
      <c r="G398" s="257" t="s">
        <v>507</v>
      </c>
      <c r="H398" s="258">
        <v>7</v>
      </c>
      <c r="I398" s="259">
        <v>5692.4</v>
      </c>
      <c r="J398" s="258">
        <f>ROUND(I398*H398,2)</f>
        <v>39846.800000000003</v>
      </c>
      <c r="K398" s="260"/>
      <c r="L398" s="261"/>
      <c r="M398" s="262" t="s">
        <v>1</v>
      </c>
      <c r="N398" s="263" t="s">
        <v>43</v>
      </c>
      <c r="O398" s="70"/>
      <c r="P398" s="217">
        <f>O398*H398</f>
        <v>0</v>
      </c>
      <c r="Q398" s="217">
        <v>1.548</v>
      </c>
      <c r="R398" s="217">
        <f>Q398*H398</f>
        <v>10.836</v>
      </c>
      <c r="S398" s="217">
        <v>0</v>
      </c>
      <c r="T398" s="218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19" t="s">
        <v>195</v>
      </c>
      <c r="AT398" s="219" t="s">
        <v>341</v>
      </c>
      <c r="AU398" s="219" t="s">
        <v>87</v>
      </c>
      <c r="AY398" s="16" t="s">
        <v>144</v>
      </c>
      <c r="BE398" s="220">
        <f>IF(N398="základní",J398,0)</f>
        <v>39846.800000000003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6" t="s">
        <v>85</v>
      </c>
      <c r="BK398" s="220">
        <f>ROUND(I398*H398,2)</f>
        <v>39846.800000000003</v>
      </c>
      <c r="BL398" s="16" t="s">
        <v>150</v>
      </c>
      <c r="BM398" s="219" t="s">
        <v>664</v>
      </c>
    </row>
    <row r="399" spans="1:65" s="12" customFormat="1" x14ac:dyDescent="0.2">
      <c r="B399" s="221"/>
      <c r="C399" s="222"/>
      <c r="D399" s="223" t="s">
        <v>152</v>
      </c>
      <c r="E399" s="224" t="s">
        <v>1</v>
      </c>
      <c r="F399" s="225" t="s">
        <v>660</v>
      </c>
      <c r="G399" s="222"/>
      <c r="H399" s="226">
        <v>7</v>
      </c>
      <c r="I399" s="227"/>
      <c r="J399" s="222"/>
      <c r="K399" s="222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152</v>
      </c>
      <c r="AU399" s="232" t="s">
        <v>87</v>
      </c>
      <c r="AV399" s="12" t="s">
        <v>87</v>
      </c>
      <c r="AW399" s="12" t="s">
        <v>35</v>
      </c>
      <c r="AX399" s="12" t="s">
        <v>85</v>
      </c>
      <c r="AY399" s="232" t="s">
        <v>144</v>
      </c>
    </row>
    <row r="400" spans="1:65" s="1" customFormat="1" ht="21.75" customHeight="1" x14ac:dyDescent="0.2">
      <c r="A400" s="33"/>
      <c r="B400" s="34"/>
      <c r="C400" s="254" t="s">
        <v>665</v>
      </c>
      <c r="D400" s="254" t="s">
        <v>341</v>
      </c>
      <c r="E400" s="255" t="s">
        <v>666</v>
      </c>
      <c r="F400" s="256" t="s">
        <v>667</v>
      </c>
      <c r="G400" s="257" t="s">
        <v>507</v>
      </c>
      <c r="H400" s="258">
        <v>1</v>
      </c>
      <c r="I400" s="259">
        <v>9287.6</v>
      </c>
      <c r="J400" s="258">
        <f>ROUND(I400*H400,2)</f>
        <v>9287.6</v>
      </c>
      <c r="K400" s="260"/>
      <c r="L400" s="261"/>
      <c r="M400" s="262" t="s">
        <v>1</v>
      </c>
      <c r="N400" s="263" t="s">
        <v>43</v>
      </c>
      <c r="O400" s="70"/>
      <c r="P400" s="217">
        <f>O400*H400</f>
        <v>0</v>
      </c>
      <c r="Q400" s="217">
        <v>1.8169999999999999</v>
      </c>
      <c r="R400" s="217">
        <f>Q400*H400</f>
        <v>1.8169999999999999</v>
      </c>
      <c r="S400" s="217">
        <v>0</v>
      </c>
      <c r="T400" s="218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19" t="s">
        <v>195</v>
      </c>
      <c r="AT400" s="219" t="s">
        <v>341</v>
      </c>
      <c r="AU400" s="219" t="s">
        <v>87</v>
      </c>
      <c r="AY400" s="16" t="s">
        <v>144</v>
      </c>
      <c r="BE400" s="220">
        <f>IF(N400="základní",J400,0)</f>
        <v>9287.6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16" t="s">
        <v>85</v>
      </c>
      <c r="BK400" s="220">
        <f>ROUND(I400*H400,2)</f>
        <v>9287.6</v>
      </c>
      <c r="BL400" s="16" t="s">
        <v>150</v>
      </c>
      <c r="BM400" s="219" t="s">
        <v>668</v>
      </c>
    </row>
    <row r="401" spans="1:65" s="1" customFormat="1" ht="21.75" customHeight="1" x14ac:dyDescent="0.2">
      <c r="A401" s="33"/>
      <c r="B401" s="34"/>
      <c r="C401" s="254" t="s">
        <v>669</v>
      </c>
      <c r="D401" s="254" t="s">
        <v>341</v>
      </c>
      <c r="E401" s="255" t="s">
        <v>670</v>
      </c>
      <c r="F401" s="256" t="s">
        <v>671</v>
      </c>
      <c r="G401" s="257" t="s">
        <v>507</v>
      </c>
      <c r="H401" s="258">
        <v>51</v>
      </c>
      <c r="I401" s="259">
        <v>207.2</v>
      </c>
      <c r="J401" s="258">
        <f>ROUND(I401*H401,2)</f>
        <v>10567.2</v>
      </c>
      <c r="K401" s="260"/>
      <c r="L401" s="261"/>
      <c r="M401" s="262" t="s">
        <v>1</v>
      </c>
      <c r="N401" s="263" t="s">
        <v>43</v>
      </c>
      <c r="O401" s="70"/>
      <c r="P401" s="217">
        <f>O401*H401</f>
        <v>0</v>
      </c>
      <c r="Q401" s="217">
        <v>2E-3</v>
      </c>
      <c r="R401" s="217">
        <f>Q401*H401</f>
        <v>0.10200000000000001</v>
      </c>
      <c r="S401" s="217">
        <v>0</v>
      </c>
      <c r="T401" s="218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19" t="s">
        <v>195</v>
      </c>
      <c r="AT401" s="219" t="s">
        <v>341</v>
      </c>
      <c r="AU401" s="219" t="s">
        <v>87</v>
      </c>
      <c r="AY401" s="16" t="s">
        <v>144</v>
      </c>
      <c r="BE401" s="220">
        <f>IF(N401="základní",J401,0)</f>
        <v>10567.2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6" t="s">
        <v>85</v>
      </c>
      <c r="BK401" s="220">
        <f>ROUND(I401*H401,2)</f>
        <v>10567.2</v>
      </c>
      <c r="BL401" s="16" t="s">
        <v>150</v>
      </c>
      <c r="BM401" s="219" t="s">
        <v>672</v>
      </c>
    </row>
    <row r="402" spans="1:65" s="12" customFormat="1" x14ac:dyDescent="0.2">
      <c r="B402" s="221"/>
      <c r="C402" s="222"/>
      <c r="D402" s="223" t="s">
        <v>152</v>
      </c>
      <c r="E402" s="224" t="s">
        <v>1</v>
      </c>
      <c r="F402" s="225" t="s">
        <v>673</v>
      </c>
      <c r="G402" s="222"/>
      <c r="H402" s="226">
        <v>51</v>
      </c>
      <c r="I402" s="227"/>
      <c r="J402" s="222"/>
      <c r="K402" s="222"/>
      <c r="L402" s="228"/>
      <c r="M402" s="229"/>
      <c r="N402" s="230"/>
      <c r="O402" s="230"/>
      <c r="P402" s="230"/>
      <c r="Q402" s="230"/>
      <c r="R402" s="230"/>
      <c r="S402" s="230"/>
      <c r="T402" s="231"/>
      <c r="AT402" s="232" t="s">
        <v>152</v>
      </c>
      <c r="AU402" s="232" t="s">
        <v>87</v>
      </c>
      <c r="AV402" s="12" t="s">
        <v>87</v>
      </c>
      <c r="AW402" s="12" t="s">
        <v>35</v>
      </c>
      <c r="AX402" s="12" t="s">
        <v>85</v>
      </c>
      <c r="AY402" s="232" t="s">
        <v>144</v>
      </c>
    </row>
    <row r="403" spans="1:65" s="1" customFormat="1" ht="21.75" customHeight="1" x14ac:dyDescent="0.2">
      <c r="A403" s="33"/>
      <c r="B403" s="34"/>
      <c r="C403" s="208" t="s">
        <v>674</v>
      </c>
      <c r="D403" s="208" t="s">
        <v>146</v>
      </c>
      <c r="E403" s="209" t="s">
        <v>675</v>
      </c>
      <c r="F403" s="210" t="s">
        <v>676</v>
      </c>
      <c r="G403" s="211" t="s">
        <v>507</v>
      </c>
      <c r="H403" s="212">
        <v>6</v>
      </c>
      <c r="I403" s="213">
        <v>984.2</v>
      </c>
      <c r="J403" s="212">
        <f>ROUND(I403*H403,2)</f>
        <v>5905.2</v>
      </c>
      <c r="K403" s="214"/>
      <c r="L403" s="38"/>
      <c r="M403" s="215" t="s">
        <v>1</v>
      </c>
      <c r="N403" s="216" t="s">
        <v>43</v>
      </c>
      <c r="O403" s="70"/>
      <c r="P403" s="217">
        <f>O403*H403</f>
        <v>0</v>
      </c>
      <c r="Q403" s="217">
        <v>3.9269999999999999E-2</v>
      </c>
      <c r="R403" s="217">
        <f>Q403*H403</f>
        <v>0.23562</v>
      </c>
      <c r="S403" s="217">
        <v>0</v>
      </c>
      <c r="T403" s="218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19" t="s">
        <v>150</v>
      </c>
      <c r="AT403" s="219" t="s">
        <v>146</v>
      </c>
      <c r="AU403" s="219" t="s">
        <v>87</v>
      </c>
      <c r="AY403" s="16" t="s">
        <v>144</v>
      </c>
      <c r="BE403" s="220">
        <f>IF(N403="základní",J403,0)</f>
        <v>5905.2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16" t="s">
        <v>85</v>
      </c>
      <c r="BK403" s="220">
        <f>ROUND(I403*H403,2)</f>
        <v>5905.2</v>
      </c>
      <c r="BL403" s="16" t="s">
        <v>150</v>
      </c>
      <c r="BM403" s="219" t="s">
        <v>677</v>
      </c>
    </row>
    <row r="404" spans="1:65" s="12" customFormat="1" x14ac:dyDescent="0.2">
      <c r="B404" s="221"/>
      <c r="C404" s="222"/>
      <c r="D404" s="223" t="s">
        <v>152</v>
      </c>
      <c r="E404" s="224" t="s">
        <v>1</v>
      </c>
      <c r="F404" s="225" t="s">
        <v>678</v>
      </c>
      <c r="G404" s="222"/>
      <c r="H404" s="226">
        <v>6</v>
      </c>
      <c r="I404" s="227"/>
      <c r="J404" s="222"/>
      <c r="K404" s="222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152</v>
      </c>
      <c r="AU404" s="232" t="s">
        <v>87</v>
      </c>
      <c r="AV404" s="12" t="s">
        <v>87</v>
      </c>
      <c r="AW404" s="12" t="s">
        <v>35</v>
      </c>
      <c r="AX404" s="12" t="s">
        <v>85</v>
      </c>
      <c r="AY404" s="232" t="s">
        <v>144</v>
      </c>
    </row>
    <row r="405" spans="1:65" s="1" customFormat="1" ht="21.75" customHeight="1" x14ac:dyDescent="0.2">
      <c r="A405" s="33"/>
      <c r="B405" s="34"/>
      <c r="C405" s="254" t="s">
        <v>679</v>
      </c>
      <c r="D405" s="254" t="s">
        <v>341</v>
      </c>
      <c r="E405" s="255" t="s">
        <v>680</v>
      </c>
      <c r="F405" s="256" t="s">
        <v>681</v>
      </c>
      <c r="G405" s="257" t="s">
        <v>507</v>
      </c>
      <c r="H405" s="258">
        <v>6</v>
      </c>
      <c r="I405" s="259">
        <v>4344.2</v>
      </c>
      <c r="J405" s="258">
        <f>ROUND(I405*H405,2)</f>
        <v>26065.200000000001</v>
      </c>
      <c r="K405" s="260"/>
      <c r="L405" s="261"/>
      <c r="M405" s="262" t="s">
        <v>1</v>
      </c>
      <c r="N405" s="263" t="s">
        <v>43</v>
      </c>
      <c r="O405" s="70"/>
      <c r="P405" s="217">
        <f>O405*H405</f>
        <v>0</v>
      </c>
      <c r="Q405" s="217">
        <v>0.52100000000000002</v>
      </c>
      <c r="R405" s="217">
        <f>Q405*H405</f>
        <v>3.1260000000000003</v>
      </c>
      <c r="S405" s="217">
        <v>0</v>
      </c>
      <c r="T405" s="218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19" t="s">
        <v>195</v>
      </c>
      <c r="AT405" s="219" t="s">
        <v>341</v>
      </c>
      <c r="AU405" s="219" t="s">
        <v>87</v>
      </c>
      <c r="AY405" s="16" t="s">
        <v>144</v>
      </c>
      <c r="BE405" s="220">
        <f>IF(N405="základní",J405,0)</f>
        <v>26065.200000000001</v>
      </c>
      <c r="BF405" s="220">
        <f>IF(N405="snížená",J405,0)</f>
        <v>0</v>
      </c>
      <c r="BG405" s="220">
        <f>IF(N405="zákl. přenesená",J405,0)</f>
        <v>0</v>
      </c>
      <c r="BH405" s="220">
        <f>IF(N405="sníž. přenesená",J405,0)</f>
        <v>0</v>
      </c>
      <c r="BI405" s="220">
        <f>IF(N405="nulová",J405,0)</f>
        <v>0</v>
      </c>
      <c r="BJ405" s="16" t="s">
        <v>85</v>
      </c>
      <c r="BK405" s="220">
        <f>ROUND(I405*H405,2)</f>
        <v>26065.200000000001</v>
      </c>
      <c r="BL405" s="16" t="s">
        <v>150</v>
      </c>
      <c r="BM405" s="219" t="s">
        <v>682</v>
      </c>
    </row>
    <row r="406" spans="1:65" s="12" customFormat="1" x14ac:dyDescent="0.2">
      <c r="B406" s="221"/>
      <c r="C406" s="222"/>
      <c r="D406" s="223" t="s">
        <v>152</v>
      </c>
      <c r="E406" s="224" t="s">
        <v>1</v>
      </c>
      <c r="F406" s="225" t="s">
        <v>184</v>
      </c>
      <c r="G406" s="222"/>
      <c r="H406" s="226">
        <v>6</v>
      </c>
      <c r="I406" s="227"/>
      <c r="J406" s="222"/>
      <c r="K406" s="222"/>
      <c r="L406" s="228"/>
      <c r="M406" s="229"/>
      <c r="N406" s="230"/>
      <c r="O406" s="230"/>
      <c r="P406" s="230"/>
      <c r="Q406" s="230"/>
      <c r="R406" s="230"/>
      <c r="S406" s="230"/>
      <c r="T406" s="231"/>
      <c r="AT406" s="232" t="s">
        <v>152</v>
      </c>
      <c r="AU406" s="232" t="s">
        <v>87</v>
      </c>
      <c r="AV406" s="12" t="s">
        <v>87</v>
      </c>
      <c r="AW406" s="12" t="s">
        <v>35</v>
      </c>
      <c r="AX406" s="12" t="s">
        <v>85</v>
      </c>
      <c r="AY406" s="232" t="s">
        <v>144</v>
      </c>
    </row>
    <row r="407" spans="1:65" s="1" customFormat="1" ht="21.75" customHeight="1" x14ac:dyDescent="0.2">
      <c r="A407" s="33"/>
      <c r="B407" s="34"/>
      <c r="C407" s="208" t="s">
        <v>683</v>
      </c>
      <c r="D407" s="208" t="s">
        <v>146</v>
      </c>
      <c r="E407" s="209" t="s">
        <v>684</v>
      </c>
      <c r="F407" s="210" t="s">
        <v>685</v>
      </c>
      <c r="G407" s="211" t="s">
        <v>507</v>
      </c>
      <c r="H407" s="212">
        <v>10</v>
      </c>
      <c r="I407" s="213">
        <v>4634</v>
      </c>
      <c r="J407" s="212">
        <f>ROUND(I407*H407,2)</f>
        <v>46340</v>
      </c>
      <c r="K407" s="214"/>
      <c r="L407" s="38"/>
      <c r="M407" s="215" t="s">
        <v>1</v>
      </c>
      <c r="N407" s="216" t="s">
        <v>43</v>
      </c>
      <c r="O407" s="70"/>
      <c r="P407" s="217">
        <f>O407*H407</f>
        <v>0</v>
      </c>
      <c r="Q407" s="217">
        <v>5.8029999999999998E-2</v>
      </c>
      <c r="R407" s="217">
        <f>Q407*H407</f>
        <v>0.58030000000000004</v>
      </c>
      <c r="S407" s="217">
        <v>0</v>
      </c>
      <c r="T407" s="218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19" t="s">
        <v>150</v>
      </c>
      <c r="AT407" s="219" t="s">
        <v>146</v>
      </c>
      <c r="AU407" s="219" t="s">
        <v>87</v>
      </c>
      <c r="AY407" s="16" t="s">
        <v>144</v>
      </c>
      <c r="BE407" s="220">
        <f>IF(N407="základní",J407,0)</f>
        <v>46340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16" t="s">
        <v>85</v>
      </c>
      <c r="BK407" s="220">
        <f>ROUND(I407*H407,2)</f>
        <v>46340</v>
      </c>
      <c r="BL407" s="16" t="s">
        <v>150</v>
      </c>
      <c r="BM407" s="219" t="s">
        <v>686</v>
      </c>
    </row>
    <row r="408" spans="1:65" s="12" customFormat="1" x14ac:dyDescent="0.2">
      <c r="B408" s="221"/>
      <c r="C408" s="222"/>
      <c r="D408" s="223" t="s">
        <v>152</v>
      </c>
      <c r="E408" s="224" t="s">
        <v>1</v>
      </c>
      <c r="F408" s="225" t="s">
        <v>687</v>
      </c>
      <c r="G408" s="222"/>
      <c r="H408" s="226">
        <v>10</v>
      </c>
      <c r="I408" s="227"/>
      <c r="J408" s="222"/>
      <c r="K408" s="222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152</v>
      </c>
      <c r="AU408" s="232" t="s">
        <v>87</v>
      </c>
      <c r="AV408" s="12" t="s">
        <v>87</v>
      </c>
      <c r="AW408" s="12" t="s">
        <v>35</v>
      </c>
      <c r="AX408" s="12" t="s">
        <v>85</v>
      </c>
      <c r="AY408" s="232" t="s">
        <v>144</v>
      </c>
    </row>
    <row r="409" spans="1:65" s="1" customFormat="1" ht="21.75" customHeight="1" x14ac:dyDescent="0.2">
      <c r="A409" s="33"/>
      <c r="B409" s="34"/>
      <c r="C409" s="208" t="s">
        <v>688</v>
      </c>
      <c r="D409" s="208" t="s">
        <v>146</v>
      </c>
      <c r="E409" s="209" t="s">
        <v>689</v>
      </c>
      <c r="F409" s="210" t="s">
        <v>690</v>
      </c>
      <c r="G409" s="211" t="s">
        <v>507</v>
      </c>
      <c r="H409" s="212">
        <v>1</v>
      </c>
      <c r="I409" s="213">
        <v>4984</v>
      </c>
      <c r="J409" s="212">
        <f>ROUND(I409*H409,2)</f>
        <v>4984</v>
      </c>
      <c r="K409" s="214"/>
      <c r="L409" s="38"/>
      <c r="M409" s="215" t="s">
        <v>1</v>
      </c>
      <c r="N409" s="216" t="s">
        <v>43</v>
      </c>
      <c r="O409" s="70"/>
      <c r="P409" s="217">
        <f>O409*H409</f>
        <v>0</v>
      </c>
      <c r="Q409" s="217">
        <v>6.4509999999999998E-2</v>
      </c>
      <c r="R409" s="217">
        <f>Q409*H409</f>
        <v>6.4509999999999998E-2</v>
      </c>
      <c r="S409" s="217">
        <v>0</v>
      </c>
      <c r="T409" s="218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19" t="s">
        <v>150</v>
      </c>
      <c r="AT409" s="219" t="s">
        <v>146</v>
      </c>
      <c r="AU409" s="219" t="s">
        <v>87</v>
      </c>
      <c r="AY409" s="16" t="s">
        <v>144</v>
      </c>
      <c r="BE409" s="220">
        <f>IF(N409="základní",J409,0)</f>
        <v>4984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16" t="s">
        <v>85</v>
      </c>
      <c r="BK409" s="220">
        <f>ROUND(I409*H409,2)</f>
        <v>4984</v>
      </c>
      <c r="BL409" s="16" t="s">
        <v>150</v>
      </c>
      <c r="BM409" s="219" t="s">
        <v>691</v>
      </c>
    </row>
    <row r="410" spans="1:65" s="12" customFormat="1" x14ac:dyDescent="0.2">
      <c r="B410" s="221"/>
      <c r="C410" s="222"/>
      <c r="D410" s="223" t="s">
        <v>152</v>
      </c>
      <c r="E410" s="224" t="s">
        <v>1</v>
      </c>
      <c r="F410" s="225" t="s">
        <v>692</v>
      </c>
      <c r="G410" s="222"/>
      <c r="H410" s="226">
        <v>1</v>
      </c>
      <c r="I410" s="227"/>
      <c r="J410" s="222"/>
      <c r="K410" s="222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152</v>
      </c>
      <c r="AU410" s="232" t="s">
        <v>87</v>
      </c>
      <c r="AV410" s="12" t="s">
        <v>87</v>
      </c>
      <c r="AW410" s="12" t="s">
        <v>35</v>
      </c>
      <c r="AX410" s="12" t="s">
        <v>85</v>
      </c>
      <c r="AY410" s="232" t="s">
        <v>144</v>
      </c>
    </row>
    <row r="411" spans="1:65" s="1" customFormat="1" ht="21.75" customHeight="1" x14ac:dyDescent="0.2">
      <c r="A411" s="33"/>
      <c r="B411" s="34"/>
      <c r="C411" s="208" t="s">
        <v>693</v>
      </c>
      <c r="D411" s="208" t="s">
        <v>146</v>
      </c>
      <c r="E411" s="209" t="s">
        <v>694</v>
      </c>
      <c r="F411" s="210" t="s">
        <v>695</v>
      </c>
      <c r="G411" s="211" t="s">
        <v>507</v>
      </c>
      <c r="H411" s="212">
        <v>8</v>
      </c>
      <c r="I411" s="213">
        <v>2646</v>
      </c>
      <c r="J411" s="212">
        <f>ROUND(I411*H411,2)</f>
        <v>21168</v>
      </c>
      <c r="K411" s="214"/>
      <c r="L411" s="38"/>
      <c r="M411" s="215" t="s">
        <v>1</v>
      </c>
      <c r="N411" s="216" t="s">
        <v>43</v>
      </c>
      <c r="O411" s="70"/>
      <c r="P411" s="217">
        <f>O411*H411</f>
        <v>0</v>
      </c>
      <c r="Q411" s="217">
        <v>1.136E-2</v>
      </c>
      <c r="R411" s="217">
        <f>Q411*H411</f>
        <v>9.0880000000000002E-2</v>
      </c>
      <c r="S411" s="217">
        <v>0</v>
      </c>
      <c r="T411" s="218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19" t="s">
        <v>150</v>
      </c>
      <c r="AT411" s="219" t="s">
        <v>146</v>
      </c>
      <c r="AU411" s="219" t="s">
        <v>87</v>
      </c>
      <c r="AY411" s="16" t="s">
        <v>144</v>
      </c>
      <c r="BE411" s="220">
        <f>IF(N411="základní",J411,0)</f>
        <v>21168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6" t="s">
        <v>85</v>
      </c>
      <c r="BK411" s="220">
        <f>ROUND(I411*H411,2)</f>
        <v>21168</v>
      </c>
      <c r="BL411" s="16" t="s">
        <v>150</v>
      </c>
      <c r="BM411" s="219" t="s">
        <v>696</v>
      </c>
    </row>
    <row r="412" spans="1:65" s="12" customFormat="1" x14ac:dyDescent="0.2">
      <c r="B412" s="221"/>
      <c r="C412" s="222"/>
      <c r="D412" s="223" t="s">
        <v>152</v>
      </c>
      <c r="E412" s="224" t="s">
        <v>1</v>
      </c>
      <c r="F412" s="225" t="s">
        <v>697</v>
      </c>
      <c r="G412" s="222"/>
      <c r="H412" s="226">
        <v>8</v>
      </c>
      <c r="I412" s="227"/>
      <c r="J412" s="222"/>
      <c r="K412" s="222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152</v>
      </c>
      <c r="AU412" s="232" t="s">
        <v>87</v>
      </c>
      <c r="AV412" s="12" t="s">
        <v>87</v>
      </c>
      <c r="AW412" s="12" t="s">
        <v>35</v>
      </c>
      <c r="AX412" s="12" t="s">
        <v>85</v>
      </c>
      <c r="AY412" s="232" t="s">
        <v>144</v>
      </c>
    </row>
    <row r="413" spans="1:65" s="1" customFormat="1" ht="21.75" customHeight="1" x14ac:dyDescent="0.2">
      <c r="A413" s="33"/>
      <c r="B413" s="34"/>
      <c r="C413" s="208" t="s">
        <v>698</v>
      </c>
      <c r="D413" s="208" t="s">
        <v>146</v>
      </c>
      <c r="E413" s="209" t="s">
        <v>699</v>
      </c>
      <c r="F413" s="210" t="s">
        <v>700</v>
      </c>
      <c r="G413" s="211" t="s">
        <v>507</v>
      </c>
      <c r="H413" s="212">
        <v>3</v>
      </c>
      <c r="I413" s="213">
        <v>3598</v>
      </c>
      <c r="J413" s="212">
        <f>ROUND(I413*H413,2)</f>
        <v>10794</v>
      </c>
      <c r="K413" s="214"/>
      <c r="L413" s="38"/>
      <c r="M413" s="215" t="s">
        <v>1</v>
      </c>
      <c r="N413" s="216" t="s">
        <v>43</v>
      </c>
      <c r="O413" s="70"/>
      <c r="P413" s="217">
        <f>O413*H413</f>
        <v>0</v>
      </c>
      <c r="Q413" s="217">
        <v>1.8180000000000002E-2</v>
      </c>
      <c r="R413" s="217">
        <f>Q413*H413</f>
        <v>5.4540000000000005E-2</v>
      </c>
      <c r="S413" s="217">
        <v>0</v>
      </c>
      <c r="T413" s="218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19" t="s">
        <v>150</v>
      </c>
      <c r="AT413" s="219" t="s">
        <v>146</v>
      </c>
      <c r="AU413" s="219" t="s">
        <v>87</v>
      </c>
      <c r="AY413" s="16" t="s">
        <v>144</v>
      </c>
      <c r="BE413" s="220">
        <f>IF(N413="základní",J413,0)</f>
        <v>10794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16" t="s">
        <v>85</v>
      </c>
      <c r="BK413" s="220">
        <f>ROUND(I413*H413,2)</f>
        <v>10794</v>
      </c>
      <c r="BL413" s="16" t="s">
        <v>150</v>
      </c>
      <c r="BM413" s="219" t="s">
        <v>701</v>
      </c>
    </row>
    <row r="414" spans="1:65" s="12" customFormat="1" x14ac:dyDescent="0.2">
      <c r="B414" s="221"/>
      <c r="C414" s="222"/>
      <c r="D414" s="223" t="s">
        <v>152</v>
      </c>
      <c r="E414" s="224" t="s">
        <v>1</v>
      </c>
      <c r="F414" s="225" t="s">
        <v>702</v>
      </c>
      <c r="G414" s="222"/>
      <c r="H414" s="226">
        <v>3</v>
      </c>
      <c r="I414" s="227"/>
      <c r="J414" s="222"/>
      <c r="K414" s="222"/>
      <c r="L414" s="228"/>
      <c r="M414" s="229"/>
      <c r="N414" s="230"/>
      <c r="O414" s="230"/>
      <c r="P414" s="230"/>
      <c r="Q414" s="230"/>
      <c r="R414" s="230"/>
      <c r="S414" s="230"/>
      <c r="T414" s="231"/>
      <c r="AT414" s="232" t="s">
        <v>152</v>
      </c>
      <c r="AU414" s="232" t="s">
        <v>87</v>
      </c>
      <c r="AV414" s="12" t="s">
        <v>87</v>
      </c>
      <c r="AW414" s="12" t="s">
        <v>35</v>
      </c>
      <c r="AX414" s="12" t="s">
        <v>85</v>
      </c>
      <c r="AY414" s="232" t="s">
        <v>144</v>
      </c>
    </row>
    <row r="415" spans="1:65" s="1" customFormat="1" ht="21.75" customHeight="1" x14ac:dyDescent="0.2">
      <c r="A415" s="33"/>
      <c r="B415" s="34"/>
      <c r="C415" s="208" t="s">
        <v>703</v>
      </c>
      <c r="D415" s="208" t="s">
        <v>146</v>
      </c>
      <c r="E415" s="209" t="s">
        <v>704</v>
      </c>
      <c r="F415" s="210" t="s">
        <v>705</v>
      </c>
      <c r="G415" s="211" t="s">
        <v>507</v>
      </c>
      <c r="H415" s="212">
        <v>11</v>
      </c>
      <c r="I415" s="213">
        <v>1169</v>
      </c>
      <c r="J415" s="212">
        <f>ROUND(I415*H415,2)</f>
        <v>12859</v>
      </c>
      <c r="K415" s="214"/>
      <c r="L415" s="38"/>
      <c r="M415" s="215" t="s">
        <v>1</v>
      </c>
      <c r="N415" s="216" t="s">
        <v>43</v>
      </c>
      <c r="O415" s="70"/>
      <c r="P415" s="217">
        <f>O415*H415</f>
        <v>0</v>
      </c>
      <c r="Q415" s="217">
        <v>6.2199999999999998E-3</v>
      </c>
      <c r="R415" s="217">
        <f>Q415*H415</f>
        <v>6.8419999999999995E-2</v>
      </c>
      <c r="S415" s="217">
        <v>0</v>
      </c>
      <c r="T415" s="218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19" t="s">
        <v>150</v>
      </c>
      <c r="AT415" s="219" t="s">
        <v>146</v>
      </c>
      <c r="AU415" s="219" t="s">
        <v>87</v>
      </c>
      <c r="AY415" s="16" t="s">
        <v>144</v>
      </c>
      <c r="BE415" s="220">
        <f>IF(N415="základní",J415,0)</f>
        <v>12859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6" t="s">
        <v>85</v>
      </c>
      <c r="BK415" s="220">
        <f>ROUND(I415*H415,2)</f>
        <v>12859</v>
      </c>
      <c r="BL415" s="16" t="s">
        <v>150</v>
      </c>
      <c r="BM415" s="219" t="s">
        <v>706</v>
      </c>
    </row>
    <row r="416" spans="1:65" s="12" customFormat="1" x14ac:dyDescent="0.2">
      <c r="B416" s="221"/>
      <c r="C416" s="222"/>
      <c r="D416" s="223" t="s">
        <v>152</v>
      </c>
      <c r="E416" s="224" t="s">
        <v>1</v>
      </c>
      <c r="F416" s="225" t="s">
        <v>707</v>
      </c>
      <c r="G416" s="222"/>
      <c r="H416" s="226">
        <v>11</v>
      </c>
      <c r="I416" s="227"/>
      <c r="J416" s="222"/>
      <c r="K416" s="222"/>
      <c r="L416" s="228"/>
      <c r="M416" s="229"/>
      <c r="N416" s="230"/>
      <c r="O416" s="230"/>
      <c r="P416" s="230"/>
      <c r="Q416" s="230"/>
      <c r="R416" s="230"/>
      <c r="S416" s="230"/>
      <c r="T416" s="231"/>
      <c r="AT416" s="232" t="s">
        <v>152</v>
      </c>
      <c r="AU416" s="232" t="s">
        <v>87</v>
      </c>
      <c r="AV416" s="12" t="s">
        <v>87</v>
      </c>
      <c r="AW416" s="12" t="s">
        <v>35</v>
      </c>
      <c r="AX416" s="12" t="s">
        <v>85</v>
      </c>
      <c r="AY416" s="232" t="s">
        <v>144</v>
      </c>
    </row>
    <row r="417" spans="1:65" s="1" customFormat="1" ht="21.75" customHeight="1" x14ac:dyDescent="0.2">
      <c r="A417" s="33"/>
      <c r="B417" s="34"/>
      <c r="C417" s="208" t="s">
        <v>708</v>
      </c>
      <c r="D417" s="208" t="s">
        <v>146</v>
      </c>
      <c r="E417" s="209" t="s">
        <v>709</v>
      </c>
      <c r="F417" s="210" t="s">
        <v>710</v>
      </c>
      <c r="G417" s="211" t="s">
        <v>507</v>
      </c>
      <c r="H417" s="212">
        <v>11</v>
      </c>
      <c r="I417" s="213">
        <v>114.66</v>
      </c>
      <c r="J417" s="212">
        <f>ROUND(I417*H417,2)</f>
        <v>1261.26</v>
      </c>
      <c r="K417" s="214"/>
      <c r="L417" s="38"/>
      <c r="M417" s="215" t="s">
        <v>1</v>
      </c>
      <c r="N417" s="216" t="s">
        <v>43</v>
      </c>
      <c r="O417" s="70"/>
      <c r="P417" s="217">
        <f>O417*H417</f>
        <v>0</v>
      </c>
      <c r="Q417" s="217">
        <v>0</v>
      </c>
      <c r="R417" s="217">
        <f>Q417*H417</f>
        <v>0</v>
      </c>
      <c r="S417" s="217">
        <v>0</v>
      </c>
      <c r="T417" s="218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19" t="s">
        <v>150</v>
      </c>
      <c r="AT417" s="219" t="s">
        <v>146</v>
      </c>
      <c r="AU417" s="219" t="s">
        <v>87</v>
      </c>
      <c r="AY417" s="16" t="s">
        <v>144</v>
      </c>
      <c r="BE417" s="220">
        <f>IF(N417="základní",J417,0)</f>
        <v>1261.26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6" t="s">
        <v>85</v>
      </c>
      <c r="BK417" s="220">
        <f>ROUND(I417*H417,2)</f>
        <v>1261.26</v>
      </c>
      <c r="BL417" s="16" t="s">
        <v>150</v>
      </c>
      <c r="BM417" s="219" t="s">
        <v>711</v>
      </c>
    </row>
    <row r="418" spans="1:65" s="12" customFormat="1" x14ac:dyDescent="0.2">
      <c r="B418" s="221"/>
      <c r="C418" s="222"/>
      <c r="D418" s="223" t="s">
        <v>152</v>
      </c>
      <c r="E418" s="224" t="s">
        <v>1</v>
      </c>
      <c r="F418" s="225" t="s">
        <v>214</v>
      </c>
      <c r="G418" s="222"/>
      <c r="H418" s="226">
        <v>11</v>
      </c>
      <c r="I418" s="227"/>
      <c r="J418" s="222"/>
      <c r="K418" s="222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152</v>
      </c>
      <c r="AU418" s="232" t="s">
        <v>87</v>
      </c>
      <c r="AV418" s="12" t="s">
        <v>87</v>
      </c>
      <c r="AW418" s="12" t="s">
        <v>35</v>
      </c>
      <c r="AX418" s="12" t="s">
        <v>85</v>
      </c>
      <c r="AY418" s="232" t="s">
        <v>144</v>
      </c>
    </row>
    <row r="419" spans="1:65" s="1" customFormat="1" ht="21.75" customHeight="1" x14ac:dyDescent="0.2">
      <c r="A419" s="33"/>
      <c r="B419" s="34"/>
      <c r="C419" s="208" t="s">
        <v>712</v>
      </c>
      <c r="D419" s="208" t="s">
        <v>146</v>
      </c>
      <c r="E419" s="209" t="s">
        <v>713</v>
      </c>
      <c r="F419" s="210" t="s">
        <v>714</v>
      </c>
      <c r="G419" s="211" t="s">
        <v>507</v>
      </c>
      <c r="H419" s="212">
        <v>11</v>
      </c>
      <c r="I419" s="213">
        <v>5278</v>
      </c>
      <c r="J419" s="212">
        <f>ROUND(I419*H419,2)</f>
        <v>58058</v>
      </c>
      <c r="K419" s="214"/>
      <c r="L419" s="38"/>
      <c r="M419" s="215" t="s">
        <v>1</v>
      </c>
      <c r="N419" s="216" t="s">
        <v>43</v>
      </c>
      <c r="O419" s="70"/>
      <c r="P419" s="217">
        <f>O419*H419</f>
        <v>0</v>
      </c>
      <c r="Q419" s="217">
        <v>3.5349999999999999E-2</v>
      </c>
      <c r="R419" s="217">
        <f>Q419*H419</f>
        <v>0.38884999999999997</v>
      </c>
      <c r="S419" s="217">
        <v>0</v>
      </c>
      <c r="T419" s="218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19" t="s">
        <v>150</v>
      </c>
      <c r="AT419" s="219" t="s">
        <v>146</v>
      </c>
      <c r="AU419" s="219" t="s">
        <v>87</v>
      </c>
      <c r="AY419" s="16" t="s">
        <v>144</v>
      </c>
      <c r="BE419" s="220">
        <f>IF(N419="základní",J419,0)</f>
        <v>58058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6" t="s">
        <v>85</v>
      </c>
      <c r="BK419" s="220">
        <f>ROUND(I419*H419,2)</f>
        <v>58058</v>
      </c>
      <c r="BL419" s="16" t="s">
        <v>150</v>
      </c>
      <c r="BM419" s="219" t="s">
        <v>715</v>
      </c>
    </row>
    <row r="420" spans="1:65" s="12" customFormat="1" x14ac:dyDescent="0.2">
      <c r="B420" s="221"/>
      <c r="C420" s="222"/>
      <c r="D420" s="223" t="s">
        <v>152</v>
      </c>
      <c r="E420" s="224" t="s">
        <v>1</v>
      </c>
      <c r="F420" s="225" t="s">
        <v>707</v>
      </c>
      <c r="G420" s="222"/>
      <c r="H420" s="226">
        <v>11</v>
      </c>
      <c r="I420" s="227"/>
      <c r="J420" s="222"/>
      <c r="K420" s="222"/>
      <c r="L420" s="228"/>
      <c r="M420" s="229"/>
      <c r="N420" s="230"/>
      <c r="O420" s="230"/>
      <c r="P420" s="230"/>
      <c r="Q420" s="230"/>
      <c r="R420" s="230"/>
      <c r="S420" s="230"/>
      <c r="T420" s="231"/>
      <c r="AT420" s="232" t="s">
        <v>152</v>
      </c>
      <c r="AU420" s="232" t="s">
        <v>87</v>
      </c>
      <c r="AV420" s="12" t="s">
        <v>87</v>
      </c>
      <c r="AW420" s="12" t="s">
        <v>35</v>
      </c>
      <c r="AX420" s="12" t="s">
        <v>85</v>
      </c>
      <c r="AY420" s="232" t="s">
        <v>144</v>
      </c>
    </row>
    <row r="421" spans="1:65" s="1" customFormat="1" ht="21.75" customHeight="1" x14ac:dyDescent="0.2">
      <c r="A421" s="33"/>
      <c r="B421" s="34"/>
      <c r="C421" s="254" t="s">
        <v>716</v>
      </c>
      <c r="D421" s="254" t="s">
        <v>341</v>
      </c>
      <c r="E421" s="255" t="s">
        <v>717</v>
      </c>
      <c r="F421" s="256" t="s">
        <v>718</v>
      </c>
      <c r="G421" s="257" t="s">
        <v>507</v>
      </c>
      <c r="H421" s="258">
        <v>11</v>
      </c>
      <c r="I421" s="259">
        <v>2198</v>
      </c>
      <c r="J421" s="258">
        <f>ROUND(I421*H421,2)</f>
        <v>24178</v>
      </c>
      <c r="K421" s="260"/>
      <c r="L421" s="261"/>
      <c r="M421" s="262" t="s">
        <v>1</v>
      </c>
      <c r="N421" s="263" t="s">
        <v>43</v>
      </c>
      <c r="O421" s="70"/>
      <c r="P421" s="217">
        <f>O421*H421</f>
        <v>0</v>
      </c>
      <c r="Q421" s="217">
        <v>0.17499999999999999</v>
      </c>
      <c r="R421" s="217">
        <f>Q421*H421</f>
        <v>1.9249999999999998</v>
      </c>
      <c r="S421" s="217">
        <v>0</v>
      </c>
      <c r="T421" s="218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19" t="s">
        <v>195</v>
      </c>
      <c r="AT421" s="219" t="s">
        <v>341</v>
      </c>
      <c r="AU421" s="219" t="s">
        <v>87</v>
      </c>
      <c r="AY421" s="16" t="s">
        <v>144</v>
      </c>
      <c r="BE421" s="220">
        <f>IF(N421="základní",J421,0)</f>
        <v>24178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16" t="s">
        <v>85</v>
      </c>
      <c r="BK421" s="220">
        <f>ROUND(I421*H421,2)</f>
        <v>24178</v>
      </c>
      <c r="BL421" s="16" t="s">
        <v>150</v>
      </c>
      <c r="BM421" s="219" t="s">
        <v>719</v>
      </c>
    </row>
    <row r="422" spans="1:65" s="1" customFormat="1" ht="21.75" customHeight="1" x14ac:dyDescent="0.2">
      <c r="A422" s="33"/>
      <c r="B422" s="34"/>
      <c r="C422" s="208" t="s">
        <v>720</v>
      </c>
      <c r="D422" s="208" t="s">
        <v>146</v>
      </c>
      <c r="E422" s="209" t="s">
        <v>721</v>
      </c>
      <c r="F422" s="210" t="s">
        <v>722</v>
      </c>
      <c r="G422" s="211" t="s">
        <v>507</v>
      </c>
      <c r="H422" s="212">
        <v>16</v>
      </c>
      <c r="I422" s="213">
        <v>7602</v>
      </c>
      <c r="J422" s="212">
        <f>ROUND(I422*H422,2)</f>
        <v>121632</v>
      </c>
      <c r="K422" s="214"/>
      <c r="L422" s="38"/>
      <c r="M422" s="215" t="s">
        <v>1</v>
      </c>
      <c r="N422" s="216" t="s">
        <v>43</v>
      </c>
      <c r="O422" s="70"/>
      <c r="P422" s="217">
        <f>O422*H422</f>
        <v>0</v>
      </c>
      <c r="Q422" s="217">
        <v>0.1056</v>
      </c>
      <c r="R422" s="217">
        <f>Q422*H422</f>
        <v>1.6896</v>
      </c>
      <c r="S422" s="217">
        <v>0</v>
      </c>
      <c r="T422" s="218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19" t="s">
        <v>150</v>
      </c>
      <c r="AT422" s="219" t="s">
        <v>146</v>
      </c>
      <c r="AU422" s="219" t="s">
        <v>87</v>
      </c>
      <c r="AY422" s="16" t="s">
        <v>144</v>
      </c>
      <c r="BE422" s="220">
        <f>IF(N422="základní",J422,0)</f>
        <v>121632</v>
      </c>
      <c r="BF422" s="220">
        <f>IF(N422="snížená",J422,0)</f>
        <v>0</v>
      </c>
      <c r="BG422" s="220">
        <f>IF(N422="zákl. přenesená",J422,0)</f>
        <v>0</v>
      </c>
      <c r="BH422" s="220">
        <f>IF(N422="sníž. přenesená",J422,0)</f>
        <v>0</v>
      </c>
      <c r="BI422" s="220">
        <f>IF(N422="nulová",J422,0)</f>
        <v>0</v>
      </c>
      <c r="BJ422" s="16" t="s">
        <v>85</v>
      </c>
      <c r="BK422" s="220">
        <f>ROUND(I422*H422,2)</f>
        <v>121632</v>
      </c>
      <c r="BL422" s="16" t="s">
        <v>150</v>
      </c>
      <c r="BM422" s="219" t="s">
        <v>723</v>
      </c>
    </row>
    <row r="423" spans="1:65" s="12" customFormat="1" x14ac:dyDescent="0.2">
      <c r="B423" s="221"/>
      <c r="C423" s="222"/>
      <c r="D423" s="223" t="s">
        <v>152</v>
      </c>
      <c r="E423" s="224" t="s">
        <v>1</v>
      </c>
      <c r="F423" s="225" t="s">
        <v>724</v>
      </c>
      <c r="G423" s="222"/>
      <c r="H423" s="226">
        <v>16</v>
      </c>
      <c r="I423" s="227"/>
      <c r="J423" s="222"/>
      <c r="K423" s="222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152</v>
      </c>
      <c r="AU423" s="232" t="s">
        <v>87</v>
      </c>
      <c r="AV423" s="12" t="s">
        <v>87</v>
      </c>
      <c r="AW423" s="12" t="s">
        <v>35</v>
      </c>
      <c r="AX423" s="12" t="s">
        <v>85</v>
      </c>
      <c r="AY423" s="232" t="s">
        <v>144</v>
      </c>
    </row>
    <row r="424" spans="1:65" s="1" customFormat="1" ht="21.75" customHeight="1" x14ac:dyDescent="0.2">
      <c r="A424" s="33"/>
      <c r="B424" s="34"/>
      <c r="C424" s="208" t="s">
        <v>725</v>
      </c>
      <c r="D424" s="208" t="s">
        <v>146</v>
      </c>
      <c r="E424" s="209" t="s">
        <v>726</v>
      </c>
      <c r="F424" s="210" t="s">
        <v>727</v>
      </c>
      <c r="G424" s="211" t="s">
        <v>507</v>
      </c>
      <c r="H424" s="212">
        <v>1</v>
      </c>
      <c r="I424" s="213">
        <v>7910</v>
      </c>
      <c r="J424" s="212">
        <f>ROUND(I424*H424,2)</f>
        <v>7910</v>
      </c>
      <c r="K424" s="214"/>
      <c r="L424" s="38"/>
      <c r="M424" s="215" t="s">
        <v>1</v>
      </c>
      <c r="N424" s="216" t="s">
        <v>43</v>
      </c>
      <c r="O424" s="70"/>
      <c r="P424" s="217">
        <f>O424*H424</f>
        <v>0</v>
      </c>
      <c r="Q424" s="217">
        <v>0.10661</v>
      </c>
      <c r="R424" s="217">
        <f>Q424*H424</f>
        <v>0.10661</v>
      </c>
      <c r="S424" s="217">
        <v>0</v>
      </c>
      <c r="T424" s="218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19" t="s">
        <v>150</v>
      </c>
      <c r="AT424" s="219" t="s">
        <v>146</v>
      </c>
      <c r="AU424" s="219" t="s">
        <v>87</v>
      </c>
      <c r="AY424" s="16" t="s">
        <v>144</v>
      </c>
      <c r="BE424" s="220">
        <f>IF(N424="základní",J424,0)</f>
        <v>7910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16" t="s">
        <v>85</v>
      </c>
      <c r="BK424" s="220">
        <f>ROUND(I424*H424,2)</f>
        <v>7910</v>
      </c>
      <c r="BL424" s="16" t="s">
        <v>150</v>
      </c>
      <c r="BM424" s="219" t="s">
        <v>728</v>
      </c>
    </row>
    <row r="425" spans="1:65" s="12" customFormat="1" x14ac:dyDescent="0.2">
      <c r="B425" s="221"/>
      <c r="C425" s="222"/>
      <c r="D425" s="223" t="s">
        <v>152</v>
      </c>
      <c r="E425" s="224" t="s">
        <v>1</v>
      </c>
      <c r="F425" s="225" t="s">
        <v>729</v>
      </c>
      <c r="G425" s="222"/>
      <c r="H425" s="226">
        <v>1</v>
      </c>
      <c r="I425" s="227"/>
      <c r="J425" s="222"/>
      <c r="K425" s="222"/>
      <c r="L425" s="228"/>
      <c r="M425" s="229"/>
      <c r="N425" s="230"/>
      <c r="O425" s="230"/>
      <c r="P425" s="230"/>
      <c r="Q425" s="230"/>
      <c r="R425" s="230"/>
      <c r="S425" s="230"/>
      <c r="T425" s="231"/>
      <c r="AT425" s="232" t="s">
        <v>152</v>
      </c>
      <c r="AU425" s="232" t="s">
        <v>87</v>
      </c>
      <c r="AV425" s="12" t="s">
        <v>87</v>
      </c>
      <c r="AW425" s="12" t="s">
        <v>35</v>
      </c>
      <c r="AX425" s="12" t="s">
        <v>85</v>
      </c>
      <c r="AY425" s="232" t="s">
        <v>144</v>
      </c>
    </row>
    <row r="426" spans="1:65" s="1" customFormat="1" ht="21.75" customHeight="1" x14ac:dyDescent="0.2">
      <c r="A426" s="33"/>
      <c r="B426" s="34"/>
      <c r="C426" s="208" t="s">
        <v>730</v>
      </c>
      <c r="D426" s="208" t="s">
        <v>146</v>
      </c>
      <c r="E426" s="209" t="s">
        <v>731</v>
      </c>
      <c r="F426" s="210" t="s">
        <v>732</v>
      </c>
      <c r="G426" s="211" t="s">
        <v>507</v>
      </c>
      <c r="H426" s="212">
        <v>12</v>
      </c>
      <c r="I426" s="213">
        <v>5502</v>
      </c>
      <c r="J426" s="212">
        <f>ROUND(I426*H426,2)</f>
        <v>66024</v>
      </c>
      <c r="K426" s="214"/>
      <c r="L426" s="38"/>
      <c r="M426" s="215" t="s">
        <v>1</v>
      </c>
      <c r="N426" s="216" t="s">
        <v>43</v>
      </c>
      <c r="O426" s="70"/>
      <c r="P426" s="217">
        <f>O426*H426</f>
        <v>0</v>
      </c>
      <c r="Q426" s="217">
        <v>2.4240000000000001E-2</v>
      </c>
      <c r="R426" s="217">
        <f>Q426*H426</f>
        <v>0.29088000000000003</v>
      </c>
      <c r="S426" s="217">
        <v>0</v>
      </c>
      <c r="T426" s="218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19" t="s">
        <v>150</v>
      </c>
      <c r="AT426" s="219" t="s">
        <v>146</v>
      </c>
      <c r="AU426" s="219" t="s">
        <v>87</v>
      </c>
      <c r="AY426" s="16" t="s">
        <v>144</v>
      </c>
      <c r="BE426" s="220">
        <f>IF(N426="základní",J426,0)</f>
        <v>66024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6" t="s">
        <v>85</v>
      </c>
      <c r="BK426" s="220">
        <f>ROUND(I426*H426,2)</f>
        <v>66024</v>
      </c>
      <c r="BL426" s="16" t="s">
        <v>150</v>
      </c>
      <c r="BM426" s="219" t="s">
        <v>733</v>
      </c>
    </row>
    <row r="427" spans="1:65" s="12" customFormat="1" x14ac:dyDescent="0.2">
      <c r="B427" s="221"/>
      <c r="C427" s="222"/>
      <c r="D427" s="223" t="s">
        <v>152</v>
      </c>
      <c r="E427" s="224" t="s">
        <v>1</v>
      </c>
      <c r="F427" s="225" t="s">
        <v>734</v>
      </c>
      <c r="G427" s="222"/>
      <c r="H427" s="226">
        <v>12</v>
      </c>
      <c r="I427" s="227"/>
      <c r="J427" s="222"/>
      <c r="K427" s="222"/>
      <c r="L427" s="228"/>
      <c r="M427" s="229"/>
      <c r="N427" s="230"/>
      <c r="O427" s="230"/>
      <c r="P427" s="230"/>
      <c r="Q427" s="230"/>
      <c r="R427" s="230"/>
      <c r="S427" s="230"/>
      <c r="T427" s="231"/>
      <c r="AT427" s="232" t="s">
        <v>152</v>
      </c>
      <c r="AU427" s="232" t="s">
        <v>87</v>
      </c>
      <c r="AV427" s="12" t="s">
        <v>87</v>
      </c>
      <c r="AW427" s="12" t="s">
        <v>35</v>
      </c>
      <c r="AX427" s="12" t="s">
        <v>85</v>
      </c>
      <c r="AY427" s="232" t="s">
        <v>144</v>
      </c>
    </row>
    <row r="428" spans="1:65" s="1" customFormat="1" ht="21.75" customHeight="1" x14ac:dyDescent="0.2">
      <c r="A428" s="33"/>
      <c r="B428" s="34"/>
      <c r="C428" s="208" t="s">
        <v>735</v>
      </c>
      <c r="D428" s="208" t="s">
        <v>146</v>
      </c>
      <c r="E428" s="209" t="s">
        <v>736</v>
      </c>
      <c r="F428" s="210" t="s">
        <v>737</v>
      </c>
      <c r="G428" s="211" t="s">
        <v>507</v>
      </c>
      <c r="H428" s="212">
        <v>5</v>
      </c>
      <c r="I428" s="213">
        <v>7630</v>
      </c>
      <c r="J428" s="212">
        <f>ROUND(I428*H428,2)</f>
        <v>38150</v>
      </c>
      <c r="K428" s="214"/>
      <c r="L428" s="38"/>
      <c r="M428" s="215" t="s">
        <v>1</v>
      </c>
      <c r="N428" s="216" t="s">
        <v>43</v>
      </c>
      <c r="O428" s="70"/>
      <c r="P428" s="217">
        <f>O428*H428</f>
        <v>0</v>
      </c>
      <c r="Q428" s="217">
        <v>3.637E-2</v>
      </c>
      <c r="R428" s="217">
        <f>Q428*H428</f>
        <v>0.18185000000000001</v>
      </c>
      <c r="S428" s="217">
        <v>0</v>
      </c>
      <c r="T428" s="218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19" t="s">
        <v>150</v>
      </c>
      <c r="AT428" s="219" t="s">
        <v>146</v>
      </c>
      <c r="AU428" s="219" t="s">
        <v>87</v>
      </c>
      <c r="AY428" s="16" t="s">
        <v>144</v>
      </c>
      <c r="BE428" s="220">
        <f>IF(N428="základní",J428,0)</f>
        <v>38150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6" t="s">
        <v>85</v>
      </c>
      <c r="BK428" s="220">
        <f>ROUND(I428*H428,2)</f>
        <v>38150</v>
      </c>
      <c r="BL428" s="16" t="s">
        <v>150</v>
      </c>
      <c r="BM428" s="219" t="s">
        <v>738</v>
      </c>
    </row>
    <row r="429" spans="1:65" s="12" customFormat="1" x14ac:dyDescent="0.2">
      <c r="B429" s="221"/>
      <c r="C429" s="222"/>
      <c r="D429" s="223" t="s">
        <v>152</v>
      </c>
      <c r="E429" s="224" t="s">
        <v>1</v>
      </c>
      <c r="F429" s="225" t="s">
        <v>739</v>
      </c>
      <c r="G429" s="222"/>
      <c r="H429" s="226">
        <v>5</v>
      </c>
      <c r="I429" s="227"/>
      <c r="J429" s="222"/>
      <c r="K429" s="222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152</v>
      </c>
      <c r="AU429" s="232" t="s">
        <v>87</v>
      </c>
      <c r="AV429" s="12" t="s">
        <v>87</v>
      </c>
      <c r="AW429" s="12" t="s">
        <v>35</v>
      </c>
      <c r="AX429" s="12" t="s">
        <v>85</v>
      </c>
      <c r="AY429" s="232" t="s">
        <v>144</v>
      </c>
    </row>
    <row r="430" spans="1:65" s="1" customFormat="1" ht="21.75" customHeight="1" x14ac:dyDescent="0.2">
      <c r="A430" s="33"/>
      <c r="B430" s="34"/>
      <c r="C430" s="208" t="s">
        <v>740</v>
      </c>
      <c r="D430" s="208" t="s">
        <v>146</v>
      </c>
      <c r="E430" s="209" t="s">
        <v>741</v>
      </c>
      <c r="F430" s="210" t="s">
        <v>742</v>
      </c>
      <c r="G430" s="211" t="s">
        <v>507</v>
      </c>
      <c r="H430" s="212">
        <v>17</v>
      </c>
      <c r="I430" s="213">
        <v>152.6</v>
      </c>
      <c r="J430" s="212">
        <f>ROUND(I430*H430,2)</f>
        <v>2594.1999999999998</v>
      </c>
      <c r="K430" s="214"/>
      <c r="L430" s="38"/>
      <c r="M430" s="215" t="s">
        <v>1</v>
      </c>
      <c r="N430" s="216" t="s">
        <v>43</v>
      </c>
      <c r="O430" s="70"/>
      <c r="P430" s="217">
        <f>O430*H430</f>
        <v>0</v>
      </c>
      <c r="Q430" s="217">
        <v>0</v>
      </c>
      <c r="R430" s="217">
        <f>Q430*H430</f>
        <v>0</v>
      </c>
      <c r="S430" s="217">
        <v>0</v>
      </c>
      <c r="T430" s="218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19" t="s">
        <v>150</v>
      </c>
      <c r="AT430" s="219" t="s">
        <v>146</v>
      </c>
      <c r="AU430" s="219" t="s">
        <v>87</v>
      </c>
      <c r="AY430" s="16" t="s">
        <v>144</v>
      </c>
      <c r="BE430" s="220">
        <f>IF(N430="základní",J430,0)</f>
        <v>2594.1999999999998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16" t="s">
        <v>85</v>
      </c>
      <c r="BK430" s="220">
        <f>ROUND(I430*H430,2)</f>
        <v>2594.1999999999998</v>
      </c>
      <c r="BL430" s="16" t="s">
        <v>150</v>
      </c>
      <c r="BM430" s="219" t="s">
        <v>743</v>
      </c>
    </row>
    <row r="431" spans="1:65" s="1" customFormat="1" ht="33" customHeight="1" x14ac:dyDescent="0.2">
      <c r="A431" s="33"/>
      <c r="B431" s="34"/>
      <c r="C431" s="208" t="s">
        <v>744</v>
      </c>
      <c r="D431" s="208" t="s">
        <v>146</v>
      </c>
      <c r="E431" s="209" t="s">
        <v>745</v>
      </c>
      <c r="F431" s="210" t="s">
        <v>746</v>
      </c>
      <c r="G431" s="211" t="s">
        <v>507</v>
      </c>
      <c r="H431" s="212">
        <v>17</v>
      </c>
      <c r="I431" s="213">
        <v>13482</v>
      </c>
      <c r="J431" s="212">
        <f>ROUND(I431*H431,2)</f>
        <v>229194</v>
      </c>
      <c r="K431" s="214"/>
      <c r="L431" s="38"/>
      <c r="M431" s="215" t="s">
        <v>1</v>
      </c>
      <c r="N431" s="216" t="s">
        <v>43</v>
      </c>
      <c r="O431" s="70"/>
      <c r="P431" s="217">
        <f>O431*H431</f>
        <v>0</v>
      </c>
      <c r="Q431" s="217">
        <v>0.21007999999999999</v>
      </c>
      <c r="R431" s="217">
        <f>Q431*H431</f>
        <v>3.5713599999999999</v>
      </c>
      <c r="S431" s="217">
        <v>0</v>
      </c>
      <c r="T431" s="218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19" t="s">
        <v>150</v>
      </c>
      <c r="AT431" s="219" t="s">
        <v>146</v>
      </c>
      <c r="AU431" s="219" t="s">
        <v>87</v>
      </c>
      <c r="AY431" s="16" t="s">
        <v>144</v>
      </c>
      <c r="BE431" s="220">
        <f>IF(N431="základní",J431,0)</f>
        <v>229194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16" t="s">
        <v>85</v>
      </c>
      <c r="BK431" s="220">
        <f>ROUND(I431*H431,2)</f>
        <v>229194</v>
      </c>
      <c r="BL431" s="16" t="s">
        <v>150</v>
      </c>
      <c r="BM431" s="219" t="s">
        <v>747</v>
      </c>
    </row>
    <row r="432" spans="1:65" s="12" customFormat="1" x14ac:dyDescent="0.2">
      <c r="B432" s="221"/>
      <c r="C432" s="222"/>
      <c r="D432" s="223" t="s">
        <v>152</v>
      </c>
      <c r="E432" s="224" t="s">
        <v>1</v>
      </c>
      <c r="F432" s="225" t="s">
        <v>748</v>
      </c>
      <c r="G432" s="222"/>
      <c r="H432" s="226">
        <v>17</v>
      </c>
      <c r="I432" s="227"/>
      <c r="J432" s="222"/>
      <c r="K432" s="222"/>
      <c r="L432" s="228"/>
      <c r="M432" s="229"/>
      <c r="N432" s="230"/>
      <c r="O432" s="230"/>
      <c r="P432" s="230"/>
      <c r="Q432" s="230"/>
      <c r="R432" s="230"/>
      <c r="S432" s="230"/>
      <c r="T432" s="231"/>
      <c r="AT432" s="232" t="s">
        <v>152</v>
      </c>
      <c r="AU432" s="232" t="s">
        <v>87</v>
      </c>
      <c r="AV432" s="12" t="s">
        <v>87</v>
      </c>
      <c r="AW432" s="12" t="s">
        <v>35</v>
      </c>
      <c r="AX432" s="12" t="s">
        <v>85</v>
      </c>
      <c r="AY432" s="232" t="s">
        <v>144</v>
      </c>
    </row>
    <row r="433" spans="1:65" s="1" customFormat="1" ht="21.75" customHeight="1" x14ac:dyDescent="0.2">
      <c r="A433" s="33"/>
      <c r="B433" s="34"/>
      <c r="C433" s="254" t="s">
        <v>749</v>
      </c>
      <c r="D433" s="254" t="s">
        <v>341</v>
      </c>
      <c r="E433" s="255" t="s">
        <v>750</v>
      </c>
      <c r="F433" s="256" t="s">
        <v>751</v>
      </c>
      <c r="G433" s="257" t="s">
        <v>507</v>
      </c>
      <c r="H433" s="258">
        <v>17</v>
      </c>
      <c r="I433" s="259">
        <v>1149.4000000000001</v>
      </c>
      <c r="J433" s="258">
        <f>ROUND(I433*H433,2)</f>
        <v>19539.8</v>
      </c>
      <c r="K433" s="260"/>
      <c r="L433" s="261"/>
      <c r="M433" s="262" t="s">
        <v>1</v>
      </c>
      <c r="N433" s="263" t="s">
        <v>43</v>
      </c>
      <c r="O433" s="70"/>
      <c r="P433" s="217">
        <f>O433*H433</f>
        <v>0</v>
      </c>
      <c r="Q433" s="217">
        <v>0.17499999999999999</v>
      </c>
      <c r="R433" s="217">
        <f>Q433*H433</f>
        <v>2.9749999999999996</v>
      </c>
      <c r="S433" s="217">
        <v>0</v>
      </c>
      <c r="T433" s="218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19" t="s">
        <v>195</v>
      </c>
      <c r="AT433" s="219" t="s">
        <v>341</v>
      </c>
      <c r="AU433" s="219" t="s">
        <v>87</v>
      </c>
      <c r="AY433" s="16" t="s">
        <v>144</v>
      </c>
      <c r="BE433" s="220">
        <f>IF(N433="základní",J433,0)</f>
        <v>19539.8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6" t="s">
        <v>85</v>
      </c>
      <c r="BK433" s="220">
        <f>ROUND(I433*H433,2)</f>
        <v>19539.8</v>
      </c>
      <c r="BL433" s="16" t="s">
        <v>150</v>
      </c>
      <c r="BM433" s="219" t="s">
        <v>752</v>
      </c>
    </row>
    <row r="434" spans="1:65" s="1" customFormat="1" ht="21.75" customHeight="1" x14ac:dyDescent="0.2">
      <c r="A434" s="33"/>
      <c r="B434" s="34"/>
      <c r="C434" s="208" t="s">
        <v>753</v>
      </c>
      <c r="D434" s="208" t="s">
        <v>146</v>
      </c>
      <c r="E434" s="209" t="s">
        <v>754</v>
      </c>
      <c r="F434" s="210" t="s">
        <v>755</v>
      </c>
      <c r="G434" s="211" t="s">
        <v>507</v>
      </c>
      <c r="H434" s="212">
        <v>1</v>
      </c>
      <c r="I434" s="213">
        <v>38780</v>
      </c>
      <c r="J434" s="212">
        <f>ROUND(I434*H434,2)</f>
        <v>38780</v>
      </c>
      <c r="K434" s="214"/>
      <c r="L434" s="38"/>
      <c r="M434" s="215" t="s">
        <v>1</v>
      </c>
      <c r="N434" s="216" t="s">
        <v>43</v>
      </c>
      <c r="O434" s="70"/>
      <c r="P434" s="217">
        <f>O434*H434</f>
        <v>0</v>
      </c>
      <c r="Q434" s="217">
        <v>4.5109899999999996</v>
      </c>
      <c r="R434" s="217">
        <f>Q434*H434</f>
        <v>4.5109899999999996</v>
      </c>
      <c r="S434" s="217">
        <v>0</v>
      </c>
      <c r="T434" s="218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19" t="s">
        <v>150</v>
      </c>
      <c r="AT434" s="219" t="s">
        <v>146</v>
      </c>
      <c r="AU434" s="219" t="s">
        <v>87</v>
      </c>
      <c r="AY434" s="16" t="s">
        <v>144</v>
      </c>
      <c r="BE434" s="220">
        <f>IF(N434="základní",J434,0)</f>
        <v>38780</v>
      </c>
      <c r="BF434" s="220">
        <f>IF(N434="snížená",J434,0)</f>
        <v>0</v>
      </c>
      <c r="BG434" s="220">
        <f>IF(N434="zákl. přenesená",J434,0)</f>
        <v>0</v>
      </c>
      <c r="BH434" s="220">
        <f>IF(N434="sníž. přenesená",J434,0)</f>
        <v>0</v>
      </c>
      <c r="BI434" s="220">
        <f>IF(N434="nulová",J434,0)</f>
        <v>0</v>
      </c>
      <c r="BJ434" s="16" t="s">
        <v>85</v>
      </c>
      <c r="BK434" s="220">
        <f>ROUND(I434*H434,2)</f>
        <v>38780</v>
      </c>
      <c r="BL434" s="16" t="s">
        <v>150</v>
      </c>
      <c r="BM434" s="219" t="s">
        <v>756</v>
      </c>
    </row>
    <row r="435" spans="1:65" s="12" customFormat="1" ht="33.75" x14ac:dyDescent="0.2">
      <c r="B435" s="221"/>
      <c r="C435" s="222"/>
      <c r="D435" s="223" t="s">
        <v>152</v>
      </c>
      <c r="E435" s="224" t="s">
        <v>1</v>
      </c>
      <c r="F435" s="225" t="s">
        <v>757</v>
      </c>
      <c r="G435" s="222"/>
      <c r="H435" s="226">
        <v>1</v>
      </c>
      <c r="I435" s="227"/>
      <c r="J435" s="222"/>
      <c r="K435" s="222"/>
      <c r="L435" s="228"/>
      <c r="M435" s="229"/>
      <c r="N435" s="230"/>
      <c r="O435" s="230"/>
      <c r="P435" s="230"/>
      <c r="Q435" s="230"/>
      <c r="R435" s="230"/>
      <c r="S435" s="230"/>
      <c r="T435" s="231"/>
      <c r="AT435" s="232" t="s">
        <v>152</v>
      </c>
      <c r="AU435" s="232" t="s">
        <v>87</v>
      </c>
      <c r="AV435" s="12" t="s">
        <v>87</v>
      </c>
      <c r="AW435" s="12" t="s">
        <v>35</v>
      </c>
      <c r="AX435" s="12" t="s">
        <v>85</v>
      </c>
      <c r="AY435" s="232" t="s">
        <v>144</v>
      </c>
    </row>
    <row r="436" spans="1:65" s="1" customFormat="1" ht="16.5" customHeight="1" x14ac:dyDescent="0.2">
      <c r="A436" s="33"/>
      <c r="B436" s="34"/>
      <c r="C436" s="208" t="s">
        <v>758</v>
      </c>
      <c r="D436" s="208" t="s">
        <v>146</v>
      </c>
      <c r="E436" s="209" t="s">
        <v>759</v>
      </c>
      <c r="F436" s="210" t="s">
        <v>760</v>
      </c>
      <c r="G436" s="211" t="s">
        <v>507</v>
      </c>
      <c r="H436" s="212">
        <v>8</v>
      </c>
      <c r="I436" s="213">
        <v>7308</v>
      </c>
      <c r="J436" s="212">
        <f>ROUND(I436*H436,2)</f>
        <v>58464</v>
      </c>
      <c r="K436" s="214"/>
      <c r="L436" s="38"/>
      <c r="M436" s="215" t="s">
        <v>1</v>
      </c>
      <c r="N436" s="216" t="s">
        <v>43</v>
      </c>
      <c r="O436" s="70"/>
      <c r="P436" s="217">
        <f>O436*H436</f>
        <v>0</v>
      </c>
      <c r="Q436" s="217">
        <v>1.0613900000000001</v>
      </c>
      <c r="R436" s="217">
        <f>Q436*H436</f>
        <v>8.4911200000000004</v>
      </c>
      <c r="S436" s="217">
        <v>0</v>
      </c>
      <c r="T436" s="218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19" t="s">
        <v>150</v>
      </c>
      <c r="AT436" s="219" t="s">
        <v>146</v>
      </c>
      <c r="AU436" s="219" t="s">
        <v>87</v>
      </c>
      <c r="AY436" s="16" t="s">
        <v>144</v>
      </c>
      <c r="BE436" s="220">
        <f>IF(N436="základní",J436,0)</f>
        <v>58464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6" t="s">
        <v>85</v>
      </c>
      <c r="BK436" s="220">
        <f>ROUND(I436*H436,2)</f>
        <v>58464</v>
      </c>
      <c r="BL436" s="16" t="s">
        <v>150</v>
      </c>
      <c r="BM436" s="219" t="s">
        <v>761</v>
      </c>
    </row>
    <row r="437" spans="1:65" s="12" customFormat="1" x14ac:dyDescent="0.2">
      <c r="B437" s="221"/>
      <c r="C437" s="222"/>
      <c r="D437" s="223" t="s">
        <v>152</v>
      </c>
      <c r="E437" s="224" t="s">
        <v>1</v>
      </c>
      <c r="F437" s="225" t="s">
        <v>762</v>
      </c>
      <c r="G437" s="222"/>
      <c r="H437" s="226">
        <v>8</v>
      </c>
      <c r="I437" s="227"/>
      <c r="J437" s="222"/>
      <c r="K437" s="222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152</v>
      </c>
      <c r="AU437" s="232" t="s">
        <v>87</v>
      </c>
      <c r="AV437" s="12" t="s">
        <v>87</v>
      </c>
      <c r="AW437" s="12" t="s">
        <v>35</v>
      </c>
      <c r="AX437" s="12" t="s">
        <v>85</v>
      </c>
      <c r="AY437" s="232" t="s">
        <v>144</v>
      </c>
    </row>
    <row r="438" spans="1:65" s="1" customFormat="1" ht="21.75" customHeight="1" x14ac:dyDescent="0.2">
      <c r="A438" s="33"/>
      <c r="B438" s="34"/>
      <c r="C438" s="208" t="s">
        <v>763</v>
      </c>
      <c r="D438" s="208" t="s">
        <v>146</v>
      </c>
      <c r="E438" s="209" t="s">
        <v>764</v>
      </c>
      <c r="F438" s="210" t="s">
        <v>765</v>
      </c>
      <c r="G438" s="211" t="s">
        <v>507</v>
      </c>
      <c r="H438" s="212">
        <v>1</v>
      </c>
      <c r="I438" s="213">
        <v>1383.2</v>
      </c>
      <c r="J438" s="212">
        <f>ROUND(I438*H438,2)</f>
        <v>1383.2</v>
      </c>
      <c r="K438" s="214"/>
      <c r="L438" s="38"/>
      <c r="M438" s="215" t="s">
        <v>1</v>
      </c>
      <c r="N438" s="216" t="s">
        <v>43</v>
      </c>
      <c r="O438" s="70"/>
      <c r="P438" s="217">
        <f>O438*H438</f>
        <v>0</v>
      </c>
      <c r="Q438" s="217">
        <v>0.21734000000000001</v>
      </c>
      <c r="R438" s="217">
        <f>Q438*H438</f>
        <v>0.21734000000000001</v>
      </c>
      <c r="S438" s="217">
        <v>0</v>
      </c>
      <c r="T438" s="218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19" t="s">
        <v>150</v>
      </c>
      <c r="AT438" s="219" t="s">
        <v>146</v>
      </c>
      <c r="AU438" s="219" t="s">
        <v>87</v>
      </c>
      <c r="AY438" s="16" t="s">
        <v>144</v>
      </c>
      <c r="BE438" s="220">
        <f>IF(N438="základní",J438,0)</f>
        <v>1383.2</v>
      </c>
      <c r="BF438" s="220">
        <f>IF(N438="snížená",J438,0)</f>
        <v>0</v>
      </c>
      <c r="BG438" s="220">
        <f>IF(N438="zákl. přenesená",J438,0)</f>
        <v>0</v>
      </c>
      <c r="BH438" s="220">
        <f>IF(N438="sníž. přenesená",J438,0)</f>
        <v>0</v>
      </c>
      <c r="BI438" s="220">
        <f>IF(N438="nulová",J438,0)</f>
        <v>0</v>
      </c>
      <c r="BJ438" s="16" t="s">
        <v>85</v>
      </c>
      <c r="BK438" s="220">
        <f>ROUND(I438*H438,2)</f>
        <v>1383.2</v>
      </c>
      <c r="BL438" s="16" t="s">
        <v>150</v>
      </c>
      <c r="BM438" s="219" t="s">
        <v>766</v>
      </c>
    </row>
    <row r="439" spans="1:65" s="12" customFormat="1" x14ac:dyDescent="0.2">
      <c r="B439" s="221"/>
      <c r="C439" s="222"/>
      <c r="D439" s="223" t="s">
        <v>152</v>
      </c>
      <c r="E439" s="224" t="s">
        <v>1</v>
      </c>
      <c r="F439" s="225" t="s">
        <v>767</v>
      </c>
      <c r="G439" s="222"/>
      <c r="H439" s="226">
        <v>1</v>
      </c>
      <c r="I439" s="227"/>
      <c r="J439" s="222"/>
      <c r="K439" s="222"/>
      <c r="L439" s="228"/>
      <c r="M439" s="229"/>
      <c r="N439" s="230"/>
      <c r="O439" s="230"/>
      <c r="P439" s="230"/>
      <c r="Q439" s="230"/>
      <c r="R439" s="230"/>
      <c r="S439" s="230"/>
      <c r="T439" s="231"/>
      <c r="AT439" s="232" t="s">
        <v>152</v>
      </c>
      <c r="AU439" s="232" t="s">
        <v>87</v>
      </c>
      <c r="AV439" s="12" t="s">
        <v>87</v>
      </c>
      <c r="AW439" s="12" t="s">
        <v>35</v>
      </c>
      <c r="AX439" s="12" t="s">
        <v>85</v>
      </c>
      <c r="AY439" s="232" t="s">
        <v>144</v>
      </c>
    </row>
    <row r="440" spans="1:65" s="1" customFormat="1" ht="21.75" customHeight="1" x14ac:dyDescent="0.2">
      <c r="A440" s="33"/>
      <c r="B440" s="34"/>
      <c r="C440" s="254" t="s">
        <v>768</v>
      </c>
      <c r="D440" s="254" t="s">
        <v>341</v>
      </c>
      <c r="E440" s="255" t="s">
        <v>769</v>
      </c>
      <c r="F440" s="256" t="s">
        <v>770</v>
      </c>
      <c r="G440" s="257" t="s">
        <v>507</v>
      </c>
      <c r="H440" s="258">
        <v>1</v>
      </c>
      <c r="I440" s="259">
        <v>2059.4</v>
      </c>
      <c r="J440" s="258">
        <f>ROUND(I440*H440,2)</f>
        <v>2059.4</v>
      </c>
      <c r="K440" s="260"/>
      <c r="L440" s="261"/>
      <c r="M440" s="262" t="s">
        <v>1</v>
      </c>
      <c r="N440" s="263" t="s">
        <v>43</v>
      </c>
      <c r="O440" s="70"/>
      <c r="P440" s="217">
        <f>O440*H440</f>
        <v>0</v>
      </c>
      <c r="Q440" s="217">
        <v>0.08</v>
      </c>
      <c r="R440" s="217">
        <f>Q440*H440</f>
        <v>0.08</v>
      </c>
      <c r="S440" s="217">
        <v>0</v>
      </c>
      <c r="T440" s="218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19" t="s">
        <v>195</v>
      </c>
      <c r="AT440" s="219" t="s">
        <v>341</v>
      </c>
      <c r="AU440" s="219" t="s">
        <v>87</v>
      </c>
      <c r="AY440" s="16" t="s">
        <v>144</v>
      </c>
      <c r="BE440" s="220">
        <f>IF(N440="základní",J440,0)</f>
        <v>2059.4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16" t="s">
        <v>85</v>
      </c>
      <c r="BK440" s="220">
        <f>ROUND(I440*H440,2)</f>
        <v>2059.4</v>
      </c>
      <c r="BL440" s="16" t="s">
        <v>150</v>
      </c>
      <c r="BM440" s="219" t="s">
        <v>771</v>
      </c>
    </row>
    <row r="441" spans="1:65" s="1" customFormat="1" ht="21.75" customHeight="1" x14ac:dyDescent="0.2">
      <c r="A441" s="33"/>
      <c r="B441" s="34"/>
      <c r="C441" s="208" t="s">
        <v>772</v>
      </c>
      <c r="D441" s="208" t="s">
        <v>146</v>
      </c>
      <c r="E441" s="209" t="s">
        <v>773</v>
      </c>
      <c r="F441" s="210" t="s">
        <v>774</v>
      </c>
      <c r="G441" s="211" t="s">
        <v>507</v>
      </c>
      <c r="H441" s="212">
        <v>14</v>
      </c>
      <c r="I441" s="213">
        <v>1470</v>
      </c>
      <c r="J441" s="212">
        <f>ROUND(I441*H441,2)</f>
        <v>20580</v>
      </c>
      <c r="K441" s="214"/>
      <c r="L441" s="38"/>
      <c r="M441" s="215" t="s">
        <v>1</v>
      </c>
      <c r="N441" s="216" t="s">
        <v>43</v>
      </c>
      <c r="O441" s="70"/>
      <c r="P441" s="217">
        <f>O441*H441</f>
        <v>0</v>
      </c>
      <c r="Q441" s="217">
        <v>0.21734000000000001</v>
      </c>
      <c r="R441" s="217">
        <f>Q441*H441</f>
        <v>3.0427599999999999</v>
      </c>
      <c r="S441" s="217">
        <v>0</v>
      </c>
      <c r="T441" s="218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219" t="s">
        <v>150</v>
      </c>
      <c r="AT441" s="219" t="s">
        <v>146</v>
      </c>
      <c r="AU441" s="219" t="s">
        <v>87</v>
      </c>
      <c r="AY441" s="16" t="s">
        <v>144</v>
      </c>
      <c r="BE441" s="220">
        <f>IF(N441="základní",J441,0)</f>
        <v>20580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16" t="s">
        <v>85</v>
      </c>
      <c r="BK441" s="220">
        <f>ROUND(I441*H441,2)</f>
        <v>20580</v>
      </c>
      <c r="BL441" s="16" t="s">
        <v>150</v>
      </c>
      <c r="BM441" s="219" t="s">
        <v>775</v>
      </c>
    </row>
    <row r="442" spans="1:65" s="12" customFormat="1" x14ac:dyDescent="0.2">
      <c r="B442" s="221"/>
      <c r="C442" s="222"/>
      <c r="D442" s="223" t="s">
        <v>152</v>
      </c>
      <c r="E442" s="224" t="s">
        <v>1</v>
      </c>
      <c r="F442" s="225" t="s">
        <v>776</v>
      </c>
      <c r="G442" s="222"/>
      <c r="H442" s="226">
        <v>14</v>
      </c>
      <c r="I442" s="227"/>
      <c r="J442" s="222"/>
      <c r="K442" s="222"/>
      <c r="L442" s="228"/>
      <c r="M442" s="229"/>
      <c r="N442" s="230"/>
      <c r="O442" s="230"/>
      <c r="P442" s="230"/>
      <c r="Q442" s="230"/>
      <c r="R442" s="230"/>
      <c r="S442" s="230"/>
      <c r="T442" s="231"/>
      <c r="AT442" s="232" t="s">
        <v>152</v>
      </c>
      <c r="AU442" s="232" t="s">
        <v>87</v>
      </c>
      <c r="AV442" s="12" t="s">
        <v>87</v>
      </c>
      <c r="AW442" s="12" t="s">
        <v>35</v>
      </c>
      <c r="AX442" s="12" t="s">
        <v>85</v>
      </c>
      <c r="AY442" s="232" t="s">
        <v>144</v>
      </c>
    </row>
    <row r="443" spans="1:65" s="1" customFormat="1" ht="21.75" customHeight="1" x14ac:dyDescent="0.2">
      <c r="A443" s="33"/>
      <c r="B443" s="34"/>
      <c r="C443" s="254" t="s">
        <v>777</v>
      </c>
      <c r="D443" s="254" t="s">
        <v>341</v>
      </c>
      <c r="E443" s="255" t="s">
        <v>778</v>
      </c>
      <c r="F443" s="256" t="s">
        <v>779</v>
      </c>
      <c r="G443" s="257" t="s">
        <v>507</v>
      </c>
      <c r="H443" s="258">
        <v>14</v>
      </c>
      <c r="I443" s="259">
        <v>2725.8</v>
      </c>
      <c r="J443" s="258">
        <f>ROUND(I443*H443,2)</f>
        <v>38161.199999999997</v>
      </c>
      <c r="K443" s="260"/>
      <c r="L443" s="261"/>
      <c r="M443" s="262" t="s">
        <v>1</v>
      </c>
      <c r="N443" s="263" t="s">
        <v>43</v>
      </c>
      <c r="O443" s="70"/>
      <c r="P443" s="217">
        <f>O443*H443</f>
        <v>0</v>
      </c>
      <c r="Q443" s="217">
        <v>0.19600000000000001</v>
      </c>
      <c r="R443" s="217">
        <f>Q443*H443</f>
        <v>2.7440000000000002</v>
      </c>
      <c r="S443" s="217">
        <v>0</v>
      </c>
      <c r="T443" s="218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19" t="s">
        <v>195</v>
      </c>
      <c r="AT443" s="219" t="s">
        <v>341</v>
      </c>
      <c r="AU443" s="219" t="s">
        <v>87</v>
      </c>
      <c r="AY443" s="16" t="s">
        <v>144</v>
      </c>
      <c r="BE443" s="220">
        <f>IF(N443="základní",J443,0)</f>
        <v>38161.199999999997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16" t="s">
        <v>85</v>
      </c>
      <c r="BK443" s="220">
        <f>ROUND(I443*H443,2)</f>
        <v>38161.199999999997</v>
      </c>
      <c r="BL443" s="16" t="s">
        <v>150</v>
      </c>
      <c r="BM443" s="219" t="s">
        <v>780</v>
      </c>
    </row>
    <row r="444" spans="1:65" s="11" customFormat="1" ht="22.9" customHeight="1" x14ac:dyDescent="0.2">
      <c r="B444" s="192"/>
      <c r="C444" s="193"/>
      <c r="D444" s="194" t="s">
        <v>77</v>
      </c>
      <c r="E444" s="206" t="s">
        <v>200</v>
      </c>
      <c r="F444" s="206" t="s">
        <v>781</v>
      </c>
      <c r="G444" s="193"/>
      <c r="H444" s="193"/>
      <c r="I444" s="196"/>
      <c r="J444" s="207">
        <f>BK444</f>
        <v>82719</v>
      </c>
      <c r="K444" s="193"/>
      <c r="L444" s="198"/>
      <c r="M444" s="199"/>
      <c r="N444" s="200"/>
      <c r="O444" s="200"/>
      <c r="P444" s="201">
        <f>SUM(P445:P446)</f>
        <v>0</v>
      </c>
      <c r="Q444" s="200"/>
      <c r="R444" s="201">
        <f>SUM(R445:R446)</f>
        <v>0</v>
      </c>
      <c r="S444" s="200"/>
      <c r="T444" s="202">
        <f>SUM(T445:T446)</f>
        <v>0</v>
      </c>
      <c r="AR444" s="203" t="s">
        <v>85</v>
      </c>
      <c r="AT444" s="204" t="s">
        <v>77</v>
      </c>
      <c r="AU444" s="204" t="s">
        <v>85</v>
      </c>
      <c r="AY444" s="203" t="s">
        <v>144</v>
      </c>
      <c r="BK444" s="205">
        <f>SUM(BK445:BK446)</f>
        <v>82719</v>
      </c>
    </row>
    <row r="445" spans="1:65" s="1" customFormat="1" ht="16.5" customHeight="1" x14ac:dyDescent="0.2">
      <c r="A445" s="33"/>
      <c r="B445" s="34"/>
      <c r="C445" s="208" t="s">
        <v>782</v>
      </c>
      <c r="D445" s="208" t="s">
        <v>146</v>
      </c>
      <c r="E445" s="209" t="s">
        <v>783</v>
      </c>
      <c r="F445" s="210" t="s">
        <v>784</v>
      </c>
      <c r="G445" s="211" t="s">
        <v>172</v>
      </c>
      <c r="H445" s="212">
        <v>787.8</v>
      </c>
      <c r="I445" s="213">
        <v>105</v>
      </c>
      <c r="J445" s="212">
        <f>ROUND(I445*H445,2)</f>
        <v>82719</v>
      </c>
      <c r="K445" s="214"/>
      <c r="L445" s="38"/>
      <c r="M445" s="215" t="s">
        <v>1</v>
      </c>
      <c r="N445" s="216" t="s">
        <v>43</v>
      </c>
      <c r="O445" s="70"/>
      <c r="P445" s="217">
        <f>O445*H445</f>
        <v>0</v>
      </c>
      <c r="Q445" s="217">
        <v>0</v>
      </c>
      <c r="R445" s="217">
        <f>Q445*H445</f>
        <v>0</v>
      </c>
      <c r="S445" s="217">
        <v>0</v>
      </c>
      <c r="T445" s="218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19" t="s">
        <v>150</v>
      </c>
      <c r="AT445" s="219" t="s">
        <v>146</v>
      </c>
      <c r="AU445" s="219" t="s">
        <v>87</v>
      </c>
      <c r="AY445" s="16" t="s">
        <v>144</v>
      </c>
      <c r="BE445" s="220">
        <f>IF(N445="základní",J445,0)</f>
        <v>82719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16" t="s">
        <v>85</v>
      </c>
      <c r="BK445" s="220">
        <f>ROUND(I445*H445,2)</f>
        <v>82719</v>
      </c>
      <c r="BL445" s="16" t="s">
        <v>150</v>
      </c>
      <c r="BM445" s="219" t="s">
        <v>785</v>
      </c>
    </row>
    <row r="446" spans="1:65" s="12" customFormat="1" x14ac:dyDescent="0.2">
      <c r="B446" s="221"/>
      <c r="C446" s="222"/>
      <c r="D446" s="223" t="s">
        <v>152</v>
      </c>
      <c r="E446" s="224" t="s">
        <v>1</v>
      </c>
      <c r="F446" s="225" t="s">
        <v>786</v>
      </c>
      <c r="G446" s="222"/>
      <c r="H446" s="226">
        <v>787.8</v>
      </c>
      <c r="I446" s="227"/>
      <c r="J446" s="222"/>
      <c r="K446" s="222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152</v>
      </c>
      <c r="AU446" s="232" t="s">
        <v>87</v>
      </c>
      <c r="AV446" s="12" t="s">
        <v>87</v>
      </c>
      <c r="AW446" s="12" t="s">
        <v>35</v>
      </c>
      <c r="AX446" s="12" t="s">
        <v>85</v>
      </c>
      <c r="AY446" s="232" t="s">
        <v>144</v>
      </c>
    </row>
    <row r="447" spans="1:65" s="11" customFormat="1" ht="22.9" customHeight="1" x14ac:dyDescent="0.2">
      <c r="B447" s="192"/>
      <c r="C447" s="193"/>
      <c r="D447" s="194" t="s">
        <v>77</v>
      </c>
      <c r="E447" s="206" t="s">
        <v>787</v>
      </c>
      <c r="F447" s="206" t="s">
        <v>788</v>
      </c>
      <c r="G447" s="193"/>
      <c r="H447" s="193"/>
      <c r="I447" s="196"/>
      <c r="J447" s="207">
        <f>BK447</f>
        <v>1165039.6499999999</v>
      </c>
      <c r="K447" s="193"/>
      <c r="L447" s="198"/>
      <c r="M447" s="199"/>
      <c r="N447" s="200"/>
      <c r="O447" s="200"/>
      <c r="P447" s="201">
        <f>P448+SUM(P449:P455)</f>
        <v>0</v>
      </c>
      <c r="Q447" s="200"/>
      <c r="R447" s="201">
        <f>R448+SUM(R449:R455)</f>
        <v>0</v>
      </c>
      <c r="S447" s="200"/>
      <c r="T447" s="202">
        <f>T448+SUM(T449:T455)</f>
        <v>0</v>
      </c>
      <c r="AR447" s="203" t="s">
        <v>85</v>
      </c>
      <c r="AT447" s="204" t="s">
        <v>77</v>
      </c>
      <c r="AU447" s="204" t="s">
        <v>85</v>
      </c>
      <c r="AY447" s="203" t="s">
        <v>144</v>
      </c>
      <c r="BK447" s="205">
        <f>BK448+SUM(BK449:BK455)</f>
        <v>1165039.6499999999</v>
      </c>
    </row>
    <row r="448" spans="1:65" s="1" customFormat="1" ht="16.5" customHeight="1" x14ac:dyDescent="0.2">
      <c r="A448" s="33"/>
      <c r="B448" s="34"/>
      <c r="C448" s="208" t="s">
        <v>789</v>
      </c>
      <c r="D448" s="208" t="s">
        <v>146</v>
      </c>
      <c r="E448" s="209" t="s">
        <v>790</v>
      </c>
      <c r="F448" s="210" t="s">
        <v>791</v>
      </c>
      <c r="G448" s="211" t="s">
        <v>326</v>
      </c>
      <c r="H448" s="212">
        <v>1418.94</v>
      </c>
      <c r="I448" s="213">
        <v>60</v>
      </c>
      <c r="J448" s="212">
        <f>ROUND(I448*H448,2)</f>
        <v>85136.4</v>
      </c>
      <c r="K448" s="214"/>
      <c r="L448" s="38"/>
      <c r="M448" s="215" t="s">
        <v>1</v>
      </c>
      <c r="N448" s="216" t="s">
        <v>43</v>
      </c>
      <c r="O448" s="70"/>
      <c r="P448" s="217">
        <f>O448*H448</f>
        <v>0</v>
      </c>
      <c r="Q448" s="217">
        <v>0</v>
      </c>
      <c r="R448" s="217">
        <f>Q448*H448</f>
        <v>0</v>
      </c>
      <c r="S448" s="217">
        <v>0</v>
      </c>
      <c r="T448" s="218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19" t="s">
        <v>150</v>
      </c>
      <c r="AT448" s="219" t="s">
        <v>146</v>
      </c>
      <c r="AU448" s="219" t="s">
        <v>87</v>
      </c>
      <c r="AY448" s="16" t="s">
        <v>144</v>
      </c>
      <c r="BE448" s="220">
        <f>IF(N448="základní",J448,0)</f>
        <v>85136.4</v>
      </c>
      <c r="BF448" s="220">
        <f>IF(N448="snížená",J448,0)</f>
        <v>0</v>
      </c>
      <c r="BG448" s="220">
        <f>IF(N448="zákl. přenesená",J448,0)</f>
        <v>0</v>
      </c>
      <c r="BH448" s="220">
        <f>IF(N448="sníž. přenesená",J448,0)</f>
        <v>0</v>
      </c>
      <c r="BI448" s="220">
        <f>IF(N448="nulová",J448,0)</f>
        <v>0</v>
      </c>
      <c r="BJ448" s="16" t="s">
        <v>85</v>
      </c>
      <c r="BK448" s="220">
        <f>ROUND(I448*H448,2)</f>
        <v>85136.4</v>
      </c>
      <c r="BL448" s="16" t="s">
        <v>150</v>
      </c>
      <c r="BM448" s="219" t="s">
        <v>792</v>
      </c>
    </row>
    <row r="449" spans="1:65" s="1" customFormat="1" ht="21.75" customHeight="1" x14ac:dyDescent="0.2">
      <c r="A449" s="33"/>
      <c r="B449" s="34"/>
      <c r="C449" s="208" t="s">
        <v>793</v>
      </c>
      <c r="D449" s="208" t="s">
        <v>146</v>
      </c>
      <c r="E449" s="209" t="s">
        <v>794</v>
      </c>
      <c r="F449" s="210" t="s">
        <v>795</v>
      </c>
      <c r="G449" s="211" t="s">
        <v>326</v>
      </c>
      <c r="H449" s="212">
        <v>8062.25</v>
      </c>
      <c r="I449" s="213">
        <v>15</v>
      </c>
      <c r="J449" s="212">
        <f>ROUND(I449*H449,2)</f>
        <v>120933.75</v>
      </c>
      <c r="K449" s="214"/>
      <c r="L449" s="38"/>
      <c r="M449" s="215" t="s">
        <v>1</v>
      </c>
      <c r="N449" s="216" t="s">
        <v>43</v>
      </c>
      <c r="O449" s="70"/>
      <c r="P449" s="217">
        <f>O449*H449</f>
        <v>0</v>
      </c>
      <c r="Q449" s="217">
        <v>0</v>
      </c>
      <c r="R449" s="217">
        <f>Q449*H449</f>
        <v>0</v>
      </c>
      <c r="S449" s="217">
        <v>0</v>
      </c>
      <c r="T449" s="218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219" t="s">
        <v>150</v>
      </c>
      <c r="AT449" s="219" t="s">
        <v>146</v>
      </c>
      <c r="AU449" s="219" t="s">
        <v>87</v>
      </c>
      <c r="AY449" s="16" t="s">
        <v>144</v>
      </c>
      <c r="BE449" s="220">
        <f>IF(N449="základní",J449,0)</f>
        <v>120933.75</v>
      </c>
      <c r="BF449" s="220">
        <f>IF(N449="snížená",J449,0)</f>
        <v>0</v>
      </c>
      <c r="BG449" s="220">
        <f>IF(N449="zákl. přenesená",J449,0)</f>
        <v>0</v>
      </c>
      <c r="BH449" s="220">
        <f>IF(N449="sníž. přenesená",J449,0)</f>
        <v>0</v>
      </c>
      <c r="BI449" s="220">
        <f>IF(N449="nulová",J449,0)</f>
        <v>0</v>
      </c>
      <c r="BJ449" s="16" t="s">
        <v>85</v>
      </c>
      <c r="BK449" s="220">
        <f>ROUND(I449*H449,2)</f>
        <v>120933.75</v>
      </c>
      <c r="BL449" s="16" t="s">
        <v>150</v>
      </c>
      <c r="BM449" s="219" t="s">
        <v>796</v>
      </c>
    </row>
    <row r="450" spans="1:65" s="12" customFormat="1" x14ac:dyDescent="0.2">
      <c r="B450" s="221"/>
      <c r="C450" s="222"/>
      <c r="D450" s="223" t="s">
        <v>152</v>
      </c>
      <c r="E450" s="224" t="s">
        <v>1</v>
      </c>
      <c r="F450" s="225" t="s">
        <v>797</v>
      </c>
      <c r="G450" s="222"/>
      <c r="H450" s="226">
        <v>8062.25</v>
      </c>
      <c r="I450" s="227"/>
      <c r="J450" s="222"/>
      <c r="K450" s="222"/>
      <c r="L450" s="228"/>
      <c r="M450" s="229"/>
      <c r="N450" s="230"/>
      <c r="O450" s="230"/>
      <c r="P450" s="230"/>
      <c r="Q450" s="230"/>
      <c r="R450" s="230"/>
      <c r="S450" s="230"/>
      <c r="T450" s="231"/>
      <c r="AT450" s="232" t="s">
        <v>152</v>
      </c>
      <c r="AU450" s="232" t="s">
        <v>87</v>
      </c>
      <c r="AV450" s="12" t="s">
        <v>87</v>
      </c>
      <c r="AW450" s="12" t="s">
        <v>35</v>
      </c>
      <c r="AX450" s="12" t="s">
        <v>85</v>
      </c>
      <c r="AY450" s="232" t="s">
        <v>144</v>
      </c>
    </row>
    <row r="451" spans="1:65" s="1" customFormat="1" ht="21.75" customHeight="1" x14ac:dyDescent="0.2">
      <c r="A451" s="33"/>
      <c r="B451" s="34"/>
      <c r="C451" s="208" t="s">
        <v>798</v>
      </c>
      <c r="D451" s="208" t="s">
        <v>146</v>
      </c>
      <c r="E451" s="209" t="s">
        <v>799</v>
      </c>
      <c r="F451" s="210" t="s">
        <v>800</v>
      </c>
      <c r="G451" s="211" t="s">
        <v>326</v>
      </c>
      <c r="H451" s="212">
        <v>536.59</v>
      </c>
      <c r="I451" s="213">
        <v>154</v>
      </c>
      <c r="J451" s="212">
        <f>ROUND(I451*H451,2)</f>
        <v>82634.86</v>
      </c>
      <c r="K451" s="214"/>
      <c r="L451" s="38"/>
      <c r="M451" s="215" t="s">
        <v>1</v>
      </c>
      <c r="N451" s="216" t="s">
        <v>43</v>
      </c>
      <c r="O451" s="70"/>
      <c r="P451" s="217">
        <f>O451*H451</f>
        <v>0</v>
      </c>
      <c r="Q451" s="217">
        <v>0</v>
      </c>
      <c r="R451" s="217">
        <f>Q451*H451</f>
        <v>0</v>
      </c>
      <c r="S451" s="217">
        <v>0</v>
      </c>
      <c r="T451" s="218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19" t="s">
        <v>150</v>
      </c>
      <c r="AT451" s="219" t="s">
        <v>146</v>
      </c>
      <c r="AU451" s="219" t="s">
        <v>87</v>
      </c>
      <c r="AY451" s="16" t="s">
        <v>144</v>
      </c>
      <c r="BE451" s="220">
        <f>IF(N451="základní",J451,0)</f>
        <v>82634.86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16" t="s">
        <v>85</v>
      </c>
      <c r="BK451" s="220">
        <f>ROUND(I451*H451,2)</f>
        <v>82634.86</v>
      </c>
      <c r="BL451" s="16" t="s">
        <v>150</v>
      </c>
      <c r="BM451" s="219" t="s">
        <v>801</v>
      </c>
    </row>
    <row r="452" spans="1:65" s="12" customFormat="1" x14ac:dyDescent="0.2">
      <c r="B452" s="221"/>
      <c r="C452" s="222"/>
      <c r="D452" s="223" t="s">
        <v>152</v>
      </c>
      <c r="E452" s="224" t="s">
        <v>1</v>
      </c>
      <c r="F452" s="225" t="s">
        <v>802</v>
      </c>
      <c r="G452" s="222"/>
      <c r="H452" s="226">
        <v>536.59</v>
      </c>
      <c r="I452" s="227"/>
      <c r="J452" s="222"/>
      <c r="K452" s="222"/>
      <c r="L452" s="228"/>
      <c r="M452" s="229"/>
      <c r="N452" s="230"/>
      <c r="O452" s="230"/>
      <c r="P452" s="230"/>
      <c r="Q452" s="230"/>
      <c r="R452" s="230"/>
      <c r="S452" s="230"/>
      <c r="T452" s="231"/>
      <c r="AT452" s="232" t="s">
        <v>152</v>
      </c>
      <c r="AU452" s="232" t="s">
        <v>87</v>
      </c>
      <c r="AV452" s="12" t="s">
        <v>87</v>
      </c>
      <c r="AW452" s="12" t="s">
        <v>35</v>
      </c>
      <c r="AX452" s="12" t="s">
        <v>85</v>
      </c>
      <c r="AY452" s="232" t="s">
        <v>144</v>
      </c>
    </row>
    <row r="453" spans="1:65" s="1" customFormat="1" ht="21.75" customHeight="1" x14ac:dyDescent="0.2">
      <c r="A453" s="33"/>
      <c r="B453" s="34"/>
      <c r="C453" s="208" t="s">
        <v>803</v>
      </c>
      <c r="D453" s="208" t="s">
        <v>146</v>
      </c>
      <c r="E453" s="209" t="s">
        <v>804</v>
      </c>
      <c r="F453" s="210" t="s">
        <v>805</v>
      </c>
      <c r="G453" s="211" t="s">
        <v>326</v>
      </c>
      <c r="H453" s="212">
        <v>615.16</v>
      </c>
      <c r="I453" s="213">
        <v>154</v>
      </c>
      <c r="J453" s="212">
        <f>ROUND(I453*H453,2)</f>
        <v>94734.64</v>
      </c>
      <c r="K453" s="214"/>
      <c r="L453" s="38"/>
      <c r="M453" s="215" t="s">
        <v>1</v>
      </c>
      <c r="N453" s="216" t="s">
        <v>43</v>
      </c>
      <c r="O453" s="70"/>
      <c r="P453" s="217">
        <f>O453*H453</f>
        <v>0</v>
      </c>
      <c r="Q453" s="217">
        <v>0</v>
      </c>
      <c r="R453" s="217">
        <f>Q453*H453</f>
        <v>0</v>
      </c>
      <c r="S453" s="217">
        <v>0</v>
      </c>
      <c r="T453" s="218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219" t="s">
        <v>150</v>
      </c>
      <c r="AT453" s="219" t="s">
        <v>146</v>
      </c>
      <c r="AU453" s="219" t="s">
        <v>87</v>
      </c>
      <c r="AY453" s="16" t="s">
        <v>144</v>
      </c>
      <c r="BE453" s="220">
        <f>IF(N453="základní",J453,0)</f>
        <v>94734.64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16" t="s">
        <v>85</v>
      </c>
      <c r="BK453" s="220">
        <f>ROUND(I453*H453,2)</f>
        <v>94734.64</v>
      </c>
      <c r="BL453" s="16" t="s">
        <v>150</v>
      </c>
      <c r="BM453" s="219" t="s">
        <v>806</v>
      </c>
    </row>
    <row r="454" spans="1:65" s="12" customFormat="1" x14ac:dyDescent="0.2">
      <c r="B454" s="221"/>
      <c r="C454" s="222"/>
      <c r="D454" s="223" t="s">
        <v>152</v>
      </c>
      <c r="E454" s="224" t="s">
        <v>1</v>
      </c>
      <c r="F454" s="225" t="s">
        <v>807</v>
      </c>
      <c r="G454" s="222"/>
      <c r="H454" s="226">
        <v>615.16</v>
      </c>
      <c r="I454" s="227"/>
      <c r="J454" s="222"/>
      <c r="K454" s="222"/>
      <c r="L454" s="228"/>
      <c r="M454" s="229"/>
      <c r="N454" s="230"/>
      <c r="O454" s="230"/>
      <c r="P454" s="230"/>
      <c r="Q454" s="230"/>
      <c r="R454" s="230"/>
      <c r="S454" s="230"/>
      <c r="T454" s="231"/>
      <c r="AT454" s="232" t="s">
        <v>152</v>
      </c>
      <c r="AU454" s="232" t="s">
        <v>87</v>
      </c>
      <c r="AV454" s="12" t="s">
        <v>87</v>
      </c>
      <c r="AW454" s="12" t="s">
        <v>35</v>
      </c>
      <c r="AX454" s="12" t="s">
        <v>85</v>
      </c>
      <c r="AY454" s="232" t="s">
        <v>144</v>
      </c>
    </row>
    <row r="455" spans="1:65" s="11" customFormat="1" ht="20.85" customHeight="1" x14ac:dyDescent="0.2">
      <c r="B455" s="192"/>
      <c r="C455" s="193"/>
      <c r="D455" s="194" t="s">
        <v>77</v>
      </c>
      <c r="E455" s="206" t="s">
        <v>808</v>
      </c>
      <c r="F455" s="206" t="s">
        <v>809</v>
      </c>
      <c r="G455" s="193"/>
      <c r="H455" s="193"/>
      <c r="I455" s="196"/>
      <c r="J455" s="207">
        <f>BK455</f>
        <v>781600</v>
      </c>
      <c r="K455" s="193"/>
      <c r="L455" s="198"/>
      <c r="M455" s="199"/>
      <c r="N455" s="200"/>
      <c r="O455" s="200"/>
      <c r="P455" s="201">
        <f>P456</f>
        <v>0</v>
      </c>
      <c r="Q455" s="200"/>
      <c r="R455" s="201">
        <f>R456</f>
        <v>0</v>
      </c>
      <c r="S455" s="200"/>
      <c r="T455" s="202">
        <f>T456</f>
        <v>0</v>
      </c>
      <c r="AR455" s="203" t="s">
        <v>85</v>
      </c>
      <c r="AT455" s="204" t="s">
        <v>77</v>
      </c>
      <c r="AU455" s="204" t="s">
        <v>87</v>
      </c>
      <c r="AY455" s="203" t="s">
        <v>144</v>
      </c>
      <c r="BK455" s="205">
        <f>BK456</f>
        <v>781600</v>
      </c>
    </row>
    <row r="456" spans="1:65" s="1" customFormat="1" ht="21.75" customHeight="1" x14ac:dyDescent="0.2">
      <c r="A456" s="33"/>
      <c r="B456" s="34"/>
      <c r="C456" s="208" t="s">
        <v>810</v>
      </c>
      <c r="D456" s="208" t="s">
        <v>146</v>
      </c>
      <c r="E456" s="209" t="s">
        <v>811</v>
      </c>
      <c r="F456" s="210" t="s">
        <v>812</v>
      </c>
      <c r="G456" s="211" t="s">
        <v>326</v>
      </c>
      <c r="H456" s="212">
        <v>2442.5</v>
      </c>
      <c r="I456" s="213">
        <v>320</v>
      </c>
      <c r="J456" s="212">
        <f>ROUND(I456*H456,2)</f>
        <v>781600</v>
      </c>
      <c r="K456" s="214"/>
      <c r="L456" s="38"/>
      <c r="M456" s="264" t="s">
        <v>1</v>
      </c>
      <c r="N456" s="265" t="s">
        <v>43</v>
      </c>
      <c r="O456" s="266"/>
      <c r="P456" s="267">
        <f>O456*H456</f>
        <v>0</v>
      </c>
      <c r="Q456" s="267">
        <v>0</v>
      </c>
      <c r="R456" s="267">
        <f>Q456*H456</f>
        <v>0</v>
      </c>
      <c r="S456" s="267">
        <v>0</v>
      </c>
      <c r="T456" s="268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19" t="s">
        <v>150</v>
      </c>
      <c r="AT456" s="219" t="s">
        <v>146</v>
      </c>
      <c r="AU456" s="219" t="s">
        <v>165</v>
      </c>
      <c r="AY456" s="16" t="s">
        <v>144</v>
      </c>
      <c r="BE456" s="220">
        <f>IF(N456="základní",J456,0)</f>
        <v>781600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16" t="s">
        <v>85</v>
      </c>
      <c r="BK456" s="220">
        <f>ROUND(I456*H456,2)</f>
        <v>781600</v>
      </c>
      <c r="BL456" s="16" t="s">
        <v>150</v>
      </c>
      <c r="BM456" s="219" t="s">
        <v>813</v>
      </c>
    </row>
    <row r="457" spans="1:65" s="1" customFormat="1" ht="6.95" customHeight="1" x14ac:dyDescent="0.2">
      <c r="A457" s="33"/>
      <c r="B457" s="53"/>
      <c r="C457" s="54"/>
      <c r="D457" s="54"/>
      <c r="E457" s="54"/>
      <c r="F457" s="54"/>
      <c r="G457" s="54"/>
      <c r="H457" s="54"/>
      <c r="I457" s="157"/>
      <c r="J457" s="54"/>
      <c r="K457" s="54"/>
      <c r="L457" s="38"/>
      <c r="M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</row>
  </sheetData>
  <sheetProtection password="CC35" sheet="1" objects="1" scenarios="1" formatColumns="0" formatRows="0" autoFilter="0"/>
  <autoFilter ref="C129:K456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49"/>
  <sheetViews>
    <sheetView showGridLines="0" topLeftCell="A55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1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94</v>
      </c>
    </row>
    <row r="3" spans="1:46" ht="6.95" customHeight="1" x14ac:dyDescent="0.2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ht="24.95" customHeight="1" x14ac:dyDescent="0.2">
      <c r="B4" s="19"/>
      <c r="D4" s="118" t="s">
        <v>109</v>
      </c>
      <c r="L4" s="19"/>
      <c r="M4" s="119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120" t="s">
        <v>15</v>
      </c>
      <c r="L6" s="19"/>
    </row>
    <row r="7" spans="1:46" ht="16.5" customHeight="1" x14ac:dyDescent="0.2">
      <c r="B7" s="19"/>
      <c r="E7" s="320" t="str">
        <f>'Rekapitulace stavby'!K6</f>
        <v>Kanalizace Staré Město - ul. Pode Břehy a U Chodníčku</v>
      </c>
      <c r="F7" s="321"/>
      <c r="G7" s="321"/>
      <c r="H7" s="321"/>
      <c r="L7" s="19"/>
    </row>
    <row r="8" spans="1:46" ht="12" customHeight="1" x14ac:dyDescent="0.2">
      <c r="B8" s="19"/>
      <c r="D8" s="120" t="s">
        <v>110</v>
      </c>
      <c r="L8" s="19"/>
    </row>
    <row r="9" spans="1:46" s="1" customFormat="1" ht="16.5" customHeight="1" x14ac:dyDescent="0.2">
      <c r="A9" s="33"/>
      <c r="B9" s="38"/>
      <c r="C9" s="33"/>
      <c r="D9" s="33"/>
      <c r="E9" s="320" t="s">
        <v>111</v>
      </c>
      <c r="F9" s="322"/>
      <c r="G9" s="322"/>
      <c r="H9" s="322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1" customFormat="1" ht="12" customHeight="1" x14ac:dyDescent="0.2">
      <c r="A10" s="33"/>
      <c r="B10" s="38"/>
      <c r="C10" s="33"/>
      <c r="D10" s="120" t="s">
        <v>112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1" customFormat="1" ht="16.5" customHeight="1" x14ac:dyDescent="0.2">
      <c r="A11" s="33"/>
      <c r="B11" s="38"/>
      <c r="C11" s="33"/>
      <c r="D11" s="33"/>
      <c r="E11" s="323" t="s">
        <v>814</v>
      </c>
      <c r="F11" s="322"/>
      <c r="G11" s="322"/>
      <c r="H11" s="322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1" customFormat="1" x14ac:dyDescent="0.2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1" customFormat="1" ht="12" customHeight="1" x14ac:dyDescent="0.2">
      <c r="A13" s="33"/>
      <c r="B13" s="38"/>
      <c r="C13" s="33"/>
      <c r="D13" s="120" t="s">
        <v>17</v>
      </c>
      <c r="E13" s="33"/>
      <c r="F13" s="109" t="s">
        <v>18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1" customFormat="1" ht="12" customHeight="1" x14ac:dyDescent="0.2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stavby'!AN8</f>
        <v>10. 2. 2020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1" customFormat="1" ht="10.9" customHeight="1" x14ac:dyDescent="0.2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1" customFormat="1" ht="12" customHeight="1" x14ac:dyDescent="0.2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1" customFormat="1" ht="18" customHeight="1" x14ac:dyDescent="0.2">
      <c r="A17" s="33"/>
      <c r="B17" s="38"/>
      <c r="C17" s="33"/>
      <c r="D17" s="33"/>
      <c r="E17" s="109" t="s">
        <v>27</v>
      </c>
      <c r="F17" s="33"/>
      <c r="G17" s="33"/>
      <c r="H17" s="33"/>
      <c r="I17" s="122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1" customFormat="1" ht="6.95" customHeight="1" x14ac:dyDescent="0.2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1" customFormat="1" ht="12" customHeight="1" x14ac:dyDescent="0.2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stavby'!AN13</f>
        <v>25855581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1" customFormat="1" ht="18" customHeight="1" x14ac:dyDescent="0.2">
      <c r="A20" s="33"/>
      <c r="B20" s="38"/>
      <c r="C20" s="33"/>
      <c r="D20" s="33"/>
      <c r="E20" s="324" t="str">
        <f>'Rekapitulace stavby'!E14</f>
        <v>JANKOSTAV s.r.o.</v>
      </c>
      <c r="F20" s="325"/>
      <c r="G20" s="325"/>
      <c r="H20" s="325"/>
      <c r="I20" s="122" t="s">
        <v>28</v>
      </c>
      <c r="J20" s="29" t="str">
        <f>'Rekapitulace stavby'!AN14</f>
        <v>CZ25855581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1" customFormat="1" ht="6.95" customHeight="1" x14ac:dyDescent="0.2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1" customFormat="1" ht="12" customHeight="1" x14ac:dyDescent="0.2">
      <c r="A22" s="33"/>
      <c r="B22" s="38"/>
      <c r="C22" s="33"/>
      <c r="D22" s="120" t="s">
        <v>31</v>
      </c>
      <c r="E22" s="33"/>
      <c r="F22" s="33"/>
      <c r="G22" s="33"/>
      <c r="H22" s="33"/>
      <c r="I22" s="122" t="s">
        <v>25</v>
      </c>
      <c r="J22" s="109" t="s">
        <v>32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1" customFormat="1" ht="18" customHeight="1" x14ac:dyDescent="0.2">
      <c r="A23" s="33"/>
      <c r="B23" s="38"/>
      <c r="C23" s="33"/>
      <c r="D23" s="33"/>
      <c r="E23" s="109" t="s">
        <v>33</v>
      </c>
      <c r="F23" s="33"/>
      <c r="G23" s="33"/>
      <c r="H23" s="33"/>
      <c r="I23" s="122" t="s">
        <v>28</v>
      </c>
      <c r="J23" s="109" t="s">
        <v>34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1" customFormat="1" ht="6.95" customHeight="1" x14ac:dyDescent="0.2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1" customFormat="1" ht="12" customHeight="1" x14ac:dyDescent="0.2">
      <c r="A25" s="33"/>
      <c r="B25" s="38"/>
      <c r="C25" s="33"/>
      <c r="D25" s="120" t="s">
        <v>36</v>
      </c>
      <c r="E25" s="33"/>
      <c r="F25" s="33"/>
      <c r="G25" s="33"/>
      <c r="H25" s="33"/>
      <c r="I25" s="122" t="s">
        <v>25</v>
      </c>
      <c r="J25" s="109" t="s">
        <v>32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1" customFormat="1" ht="18" customHeight="1" x14ac:dyDescent="0.2">
      <c r="A26" s="33"/>
      <c r="B26" s="38"/>
      <c r="C26" s="33"/>
      <c r="D26" s="33"/>
      <c r="E26" s="109" t="s">
        <v>33</v>
      </c>
      <c r="F26" s="33"/>
      <c r="G26" s="33"/>
      <c r="H26" s="33"/>
      <c r="I26" s="122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1" customFormat="1" ht="6.95" customHeight="1" x14ac:dyDescent="0.2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1" customFormat="1" ht="12" customHeight="1" x14ac:dyDescent="0.2">
      <c r="A28" s="33"/>
      <c r="B28" s="38"/>
      <c r="C28" s="33"/>
      <c r="D28" s="120" t="s">
        <v>37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7" customFormat="1" ht="16.5" customHeight="1" x14ac:dyDescent="0.2">
      <c r="A29" s="124"/>
      <c r="B29" s="125"/>
      <c r="C29" s="124"/>
      <c r="D29" s="124"/>
      <c r="E29" s="326" t="s">
        <v>1</v>
      </c>
      <c r="F29" s="326"/>
      <c r="G29" s="326"/>
      <c r="H29" s="326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1" customFormat="1" ht="6.95" customHeight="1" x14ac:dyDescent="0.2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1" customFormat="1" ht="6.95" customHeight="1" x14ac:dyDescent="0.2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1" customFormat="1" ht="25.35" customHeight="1" x14ac:dyDescent="0.2">
      <c r="A32" s="33"/>
      <c r="B32" s="38"/>
      <c r="C32" s="33"/>
      <c r="D32" s="130" t="s">
        <v>38</v>
      </c>
      <c r="E32" s="33"/>
      <c r="F32" s="33"/>
      <c r="G32" s="33"/>
      <c r="H32" s="33"/>
      <c r="I32" s="121"/>
      <c r="J32" s="131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1" customFormat="1" ht="6.95" customHeight="1" x14ac:dyDescent="0.2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1" customFormat="1" ht="14.45" customHeight="1" x14ac:dyDescent="0.2">
      <c r="A34" s="33"/>
      <c r="B34" s="38"/>
      <c r="C34" s="33"/>
      <c r="D34" s="33"/>
      <c r="E34" s="33"/>
      <c r="F34" s="132" t="s">
        <v>40</v>
      </c>
      <c r="G34" s="33"/>
      <c r="H34" s="33"/>
      <c r="I34" s="133" t="s">
        <v>39</v>
      </c>
      <c r="J34" s="132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1" customFormat="1" ht="14.45" customHeight="1" x14ac:dyDescent="0.2">
      <c r="A35" s="33"/>
      <c r="B35" s="38"/>
      <c r="C35" s="33"/>
      <c r="D35" s="134" t="s">
        <v>42</v>
      </c>
      <c r="E35" s="120" t="s">
        <v>43</v>
      </c>
      <c r="F35" s="135">
        <f>ROUND((SUM(BE126:BE248)),  2)</f>
        <v>0</v>
      </c>
      <c r="G35" s="33"/>
      <c r="H35" s="33"/>
      <c r="I35" s="136">
        <v>0.21</v>
      </c>
      <c r="J35" s="135">
        <f>ROUND(((SUM(BE126:BE248))*I35),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1" customFormat="1" ht="14.45" customHeight="1" x14ac:dyDescent="0.2">
      <c r="A36" s="33"/>
      <c r="B36" s="38"/>
      <c r="C36" s="33"/>
      <c r="D36" s="33"/>
      <c r="E36" s="120" t="s">
        <v>44</v>
      </c>
      <c r="F36" s="135">
        <f>ROUND((SUM(BF126:BF248)),  2)</f>
        <v>0</v>
      </c>
      <c r="G36" s="33"/>
      <c r="H36" s="33"/>
      <c r="I36" s="136">
        <v>0.15</v>
      </c>
      <c r="J36" s="135">
        <f>ROUND(((SUM(BF126:BF248))*I36),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1" customFormat="1" ht="14.45" hidden="1" customHeight="1" x14ac:dyDescent="0.2">
      <c r="A37" s="33"/>
      <c r="B37" s="38"/>
      <c r="C37" s="33"/>
      <c r="D37" s="33"/>
      <c r="E37" s="120" t="s">
        <v>45</v>
      </c>
      <c r="F37" s="135">
        <f>ROUND((SUM(BG126:BG248)),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1" customFormat="1" ht="14.45" hidden="1" customHeight="1" x14ac:dyDescent="0.2">
      <c r="A38" s="33"/>
      <c r="B38" s="38"/>
      <c r="C38" s="33"/>
      <c r="D38" s="33"/>
      <c r="E38" s="120" t="s">
        <v>46</v>
      </c>
      <c r="F38" s="135">
        <f>ROUND((SUM(BH126:BH248)),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 x14ac:dyDescent="0.2">
      <c r="A39" s="33"/>
      <c r="B39" s="38"/>
      <c r="C39" s="33"/>
      <c r="D39" s="33"/>
      <c r="E39" s="120" t="s">
        <v>47</v>
      </c>
      <c r="F39" s="135">
        <f>ROUND((SUM(BI126:BI248)),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" customFormat="1" ht="6.95" customHeight="1" x14ac:dyDescent="0.2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25.35" customHeight="1" x14ac:dyDescent="0.2">
      <c r="A41" s="33"/>
      <c r="B41" s="38"/>
      <c r="C41" s="137"/>
      <c r="D41" s="138" t="s">
        <v>48</v>
      </c>
      <c r="E41" s="139"/>
      <c r="F41" s="139"/>
      <c r="G41" s="140" t="s">
        <v>49</v>
      </c>
      <c r="H41" s="141" t="s">
        <v>50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1" customFormat="1" ht="14.45" customHeight="1" x14ac:dyDescent="0.2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1" customFormat="1" ht="14.45" customHeight="1" x14ac:dyDescent="0.2">
      <c r="B50" s="50"/>
      <c r="D50" s="145" t="s">
        <v>51</v>
      </c>
      <c r="E50" s="146"/>
      <c r="F50" s="146"/>
      <c r="G50" s="145" t="s">
        <v>52</v>
      </c>
      <c r="H50" s="146"/>
      <c r="I50" s="147"/>
      <c r="J50" s="146"/>
      <c r="K50" s="146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1" customFormat="1" ht="12.75" x14ac:dyDescent="0.2">
      <c r="A61" s="33"/>
      <c r="B61" s="38"/>
      <c r="C61" s="33"/>
      <c r="D61" s="148" t="s">
        <v>53</v>
      </c>
      <c r="E61" s="149"/>
      <c r="F61" s="150" t="s">
        <v>54</v>
      </c>
      <c r="G61" s="148" t="s">
        <v>53</v>
      </c>
      <c r="H61" s="149"/>
      <c r="I61" s="151"/>
      <c r="J61" s="152" t="s">
        <v>54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1" customFormat="1" ht="12.75" x14ac:dyDescent="0.2">
      <c r="A65" s="33"/>
      <c r="B65" s="38"/>
      <c r="C65" s="33"/>
      <c r="D65" s="145" t="s">
        <v>55</v>
      </c>
      <c r="E65" s="153"/>
      <c r="F65" s="153"/>
      <c r="G65" s="145" t="s">
        <v>56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1" customFormat="1" ht="12.75" x14ac:dyDescent="0.2">
      <c r="A76" s="33"/>
      <c r="B76" s="38"/>
      <c r="C76" s="33"/>
      <c r="D76" s="148" t="s">
        <v>53</v>
      </c>
      <c r="E76" s="149"/>
      <c r="F76" s="150" t="s">
        <v>54</v>
      </c>
      <c r="G76" s="148" t="s">
        <v>53</v>
      </c>
      <c r="H76" s="149"/>
      <c r="I76" s="151"/>
      <c r="J76" s="152" t="s">
        <v>54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4.45" customHeight="1" x14ac:dyDescent="0.2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1" customFormat="1" ht="6.95" customHeight="1" x14ac:dyDescent="0.2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1" customFormat="1" ht="24.95" customHeight="1" x14ac:dyDescent="0.2">
      <c r="A82" s="33"/>
      <c r="B82" s="34"/>
      <c r="C82" s="22" t="s">
        <v>114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1" customFormat="1" ht="12" customHeight="1" x14ac:dyDescent="0.2">
      <c r="A84" s="33"/>
      <c r="B84" s="34"/>
      <c r="C84" s="28" t="s">
        <v>15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1" customFormat="1" ht="16.5" customHeight="1" x14ac:dyDescent="0.2">
      <c r="A85" s="33"/>
      <c r="B85" s="34"/>
      <c r="C85" s="35"/>
      <c r="D85" s="35"/>
      <c r="E85" s="318" t="str">
        <f>E7</f>
        <v>Kanalizace Staré Město - ul. Pode Břehy a U Chodníčku</v>
      </c>
      <c r="F85" s="319"/>
      <c r="G85" s="319"/>
      <c r="H85" s="319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ht="12" customHeight="1" x14ac:dyDescent="0.2">
      <c r="B86" s="20"/>
      <c r="C86" s="28" t="s">
        <v>110</v>
      </c>
      <c r="D86" s="21"/>
      <c r="E86" s="21"/>
      <c r="F86" s="21"/>
      <c r="G86" s="21"/>
      <c r="H86" s="21"/>
      <c r="J86" s="21"/>
      <c r="K86" s="21"/>
      <c r="L86" s="19"/>
    </row>
    <row r="87" spans="1:31" s="1" customFormat="1" ht="16.5" customHeight="1" x14ac:dyDescent="0.2">
      <c r="A87" s="33"/>
      <c r="B87" s="34"/>
      <c r="C87" s="35"/>
      <c r="D87" s="35"/>
      <c r="E87" s="318" t="s">
        <v>111</v>
      </c>
      <c r="F87" s="317"/>
      <c r="G87" s="317"/>
      <c r="H87" s="317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1" customFormat="1" ht="12" customHeight="1" x14ac:dyDescent="0.2">
      <c r="A88" s="33"/>
      <c r="B88" s="34"/>
      <c r="C88" s="28" t="s">
        <v>112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1" customFormat="1" ht="16.5" customHeight="1" x14ac:dyDescent="0.2">
      <c r="A89" s="33"/>
      <c r="B89" s="34"/>
      <c r="C89" s="35"/>
      <c r="D89" s="35"/>
      <c r="E89" s="305" t="str">
        <f>E11</f>
        <v>SO 01.2 - Prelozeni vodovodního řadu</v>
      </c>
      <c r="F89" s="317"/>
      <c r="G89" s="317"/>
      <c r="H89" s="317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1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1" customFormat="1" ht="12" customHeight="1" x14ac:dyDescent="0.2">
      <c r="A91" s="33"/>
      <c r="B91" s="34"/>
      <c r="C91" s="28" t="s">
        <v>20</v>
      </c>
      <c r="D91" s="35"/>
      <c r="E91" s="35"/>
      <c r="F91" s="26" t="str">
        <f>F14</f>
        <v>Staré Město</v>
      </c>
      <c r="G91" s="35"/>
      <c r="H91" s="35"/>
      <c r="I91" s="122" t="s">
        <v>22</v>
      </c>
      <c r="J91" s="65" t="str">
        <f>IF(J14="","",J14)</f>
        <v>10. 2. 2020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1" customFormat="1" ht="6.95" customHeight="1" x14ac:dyDescent="0.2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1" customFormat="1" ht="15.2" customHeight="1" x14ac:dyDescent="0.2">
      <c r="A93" s="33"/>
      <c r="B93" s="34"/>
      <c r="C93" s="28" t="s">
        <v>24</v>
      </c>
      <c r="D93" s="35"/>
      <c r="E93" s="35"/>
      <c r="F93" s="26" t="str">
        <f>E17</f>
        <v>Obec Staré Město</v>
      </c>
      <c r="G93" s="35"/>
      <c r="H93" s="35"/>
      <c r="I93" s="122" t="s">
        <v>31</v>
      </c>
      <c r="J93" s="31" t="str">
        <f>E23</f>
        <v>Miloš Kopecký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1" customFormat="1" ht="15.2" customHeight="1" x14ac:dyDescent="0.2">
      <c r="A94" s="33"/>
      <c r="B94" s="34"/>
      <c r="C94" s="28" t="s">
        <v>30</v>
      </c>
      <c r="D94" s="35"/>
      <c r="E94" s="35"/>
      <c r="F94" s="26" t="str">
        <f>IF(E20="","",E20)</f>
        <v>JANKOSTAV s.r.o.</v>
      </c>
      <c r="G94" s="35"/>
      <c r="H94" s="35"/>
      <c r="I94" s="122" t="s">
        <v>36</v>
      </c>
      <c r="J94" s="31" t="str">
        <f>E26</f>
        <v>Miloš Kopecký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1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1" customFormat="1" ht="29.25" customHeight="1" x14ac:dyDescent="0.2">
      <c r="A96" s="33"/>
      <c r="B96" s="34"/>
      <c r="C96" s="161" t="s">
        <v>115</v>
      </c>
      <c r="D96" s="162"/>
      <c r="E96" s="162"/>
      <c r="F96" s="162"/>
      <c r="G96" s="162"/>
      <c r="H96" s="162"/>
      <c r="I96" s="163"/>
      <c r="J96" s="164" t="s">
        <v>116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1" customFormat="1" ht="10.35" customHeight="1" x14ac:dyDescent="0.2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1" customFormat="1" ht="22.9" customHeight="1" x14ac:dyDescent="0.2">
      <c r="A98" s="33"/>
      <c r="B98" s="34"/>
      <c r="C98" s="165" t="s">
        <v>117</v>
      </c>
      <c r="D98" s="35"/>
      <c r="E98" s="35"/>
      <c r="F98" s="35"/>
      <c r="G98" s="35"/>
      <c r="H98" s="35"/>
      <c r="I98" s="121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118</v>
      </c>
    </row>
    <row r="99" spans="1:47" s="8" customFormat="1" ht="24.95" customHeight="1" x14ac:dyDescent="0.2">
      <c r="B99" s="166"/>
      <c r="C99" s="167"/>
      <c r="D99" s="168" t="s">
        <v>119</v>
      </c>
      <c r="E99" s="169"/>
      <c r="F99" s="169"/>
      <c r="G99" s="169"/>
      <c r="H99" s="169"/>
      <c r="I99" s="170"/>
      <c r="J99" s="171">
        <f>J127</f>
        <v>0</v>
      </c>
      <c r="K99" s="167"/>
      <c r="L99" s="172"/>
    </row>
    <row r="100" spans="1:47" s="9" customFormat="1" ht="19.899999999999999" customHeight="1" x14ac:dyDescent="0.2">
      <c r="B100" s="173"/>
      <c r="C100" s="103"/>
      <c r="D100" s="174" t="s">
        <v>120</v>
      </c>
      <c r="E100" s="175"/>
      <c r="F100" s="175"/>
      <c r="G100" s="175"/>
      <c r="H100" s="175"/>
      <c r="I100" s="176"/>
      <c r="J100" s="177">
        <f>J128</f>
        <v>0</v>
      </c>
      <c r="K100" s="103"/>
      <c r="L100" s="178"/>
    </row>
    <row r="101" spans="1:47" s="9" customFormat="1" ht="19.899999999999999" customHeight="1" x14ac:dyDescent="0.2">
      <c r="B101" s="173"/>
      <c r="C101" s="103"/>
      <c r="D101" s="174" t="s">
        <v>815</v>
      </c>
      <c r="E101" s="175"/>
      <c r="F101" s="175"/>
      <c r="G101" s="175"/>
      <c r="H101" s="175"/>
      <c r="I101" s="176"/>
      <c r="J101" s="177">
        <f>J166</f>
        <v>0</v>
      </c>
      <c r="K101" s="103"/>
      <c r="L101" s="178"/>
    </row>
    <row r="102" spans="1:47" s="9" customFormat="1" ht="19.899999999999999" customHeight="1" x14ac:dyDescent="0.2">
      <c r="B102" s="173"/>
      <c r="C102" s="103"/>
      <c r="D102" s="174" t="s">
        <v>125</v>
      </c>
      <c r="E102" s="175"/>
      <c r="F102" s="175"/>
      <c r="G102" s="175"/>
      <c r="H102" s="175"/>
      <c r="I102" s="176"/>
      <c r="J102" s="177">
        <f>J169</f>
        <v>0</v>
      </c>
      <c r="K102" s="103"/>
      <c r="L102" s="178"/>
    </row>
    <row r="103" spans="1:47" s="9" customFormat="1" ht="14.85" customHeight="1" x14ac:dyDescent="0.2">
      <c r="B103" s="173"/>
      <c r="C103" s="103"/>
      <c r="D103" s="174" t="s">
        <v>128</v>
      </c>
      <c r="E103" s="175"/>
      <c r="F103" s="175"/>
      <c r="G103" s="175"/>
      <c r="H103" s="175"/>
      <c r="I103" s="176"/>
      <c r="J103" s="177">
        <f>J243</f>
        <v>0</v>
      </c>
      <c r="K103" s="103"/>
      <c r="L103" s="178"/>
    </row>
    <row r="104" spans="1:47" s="9" customFormat="1" ht="14.85" customHeight="1" x14ac:dyDescent="0.2">
      <c r="B104" s="173"/>
      <c r="C104" s="103"/>
      <c r="D104" s="174" t="s">
        <v>816</v>
      </c>
      <c r="E104" s="175"/>
      <c r="F104" s="175"/>
      <c r="G104" s="175"/>
      <c r="H104" s="175"/>
      <c r="I104" s="176"/>
      <c r="J104" s="177">
        <f>J245</f>
        <v>0</v>
      </c>
      <c r="K104" s="103"/>
      <c r="L104" s="178"/>
    </row>
    <row r="105" spans="1:47" s="1" customFormat="1" ht="21.75" customHeight="1" x14ac:dyDescent="0.2">
      <c r="A105" s="33"/>
      <c r="B105" s="34"/>
      <c r="C105" s="35"/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1" customFormat="1" ht="6.95" customHeight="1" x14ac:dyDescent="0.2">
      <c r="A106" s="33"/>
      <c r="B106" s="53"/>
      <c r="C106" s="54"/>
      <c r="D106" s="54"/>
      <c r="E106" s="54"/>
      <c r="F106" s="54"/>
      <c r="G106" s="54"/>
      <c r="H106" s="54"/>
      <c r="I106" s="157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1" customFormat="1" ht="6.95" customHeight="1" x14ac:dyDescent="0.2">
      <c r="A110" s="33"/>
      <c r="B110" s="55"/>
      <c r="C110" s="56"/>
      <c r="D110" s="56"/>
      <c r="E110" s="56"/>
      <c r="F110" s="56"/>
      <c r="G110" s="56"/>
      <c r="H110" s="56"/>
      <c r="I110" s="160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24.95" customHeight="1" x14ac:dyDescent="0.2">
      <c r="A111" s="33"/>
      <c r="B111" s="34"/>
      <c r="C111" s="22" t="s">
        <v>129</v>
      </c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6.95" customHeight="1" x14ac:dyDescent="0.2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1" customFormat="1" ht="12" customHeight="1" x14ac:dyDescent="0.2">
      <c r="A113" s="33"/>
      <c r="B113" s="34"/>
      <c r="C113" s="28" t="s">
        <v>15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1" customFormat="1" ht="16.5" customHeight="1" x14ac:dyDescent="0.2">
      <c r="A114" s="33"/>
      <c r="B114" s="34"/>
      <c r="C114" s="35"/>
      <c r="D114" s="35"/>
      <c r="E114" s="318" t="str">
        <f>E7</f>
        <v>Kanalizace Staré Město - ul. Pode Břehy a U Chodníčku</v>
      </c>
      <c r="F114" s="319"/>
      <c r="G114" s="319"/>
      <c r="H114" s="319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ht="12" customHeight="1" x14ac:dyDescent="0.2">
      <c r="B115" s="20"/>
      <c r="C115" s="28" t="s">
        <v>110</v>
      </c>
      <c r="D115" s="21"/>
      <c r="E115" s="21"/>
      <c r="F115" s="21"/>
      <c r="G115" s="21"/>
      <c r="H115" s="21"/>
      <c r="J115" s="21"/>
      <c r="K115" s="21"/>
      <c r="L115" s="19"/>
    </row>
    <row r="116" spans="1:63" s="1" customFormat="1" ht="16.5" customHeight="1" x14ac:dyDescent="0.2">
      <c r="A116" s="33"/>
      <c r="B116" s="34"/>
      <c r="C116" s="35"/>
      <c r="D116" s="35"/>
      <c r="E116" s="318" t="s">
        <v>111</v>
      </c>
      <c r="F116" s="317"/>
      <c r="G116" s="317"/>
      <c r="H116" s="317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 x14ac:dyDescent="0.2">
      <c r="A117" s="33"/>
      <c r="B117" s="34"/>
      <c r="C117" s="28" t="s">
        <v>112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1" customFormat="1" ht="16.5" customHeight="1" x14ac:dyDescent="0.2">
      <c r="A118" s="33"/>
      <c r="B118" s="34"/>
      <c r="C118" s="35"/>
      <c r="D118" s="35"/>
      <c r="E118" s="305" t="str">
        <f>E11</f>
        <v>SO 01.2 - Prelozeni vodovodního řadu</v>
      </c>
      <c r="F118" s="317"/>
      <c r="G118" s="317"/>
      <c r="H118" s="317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1" customFormat="1" ht="6.9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1" customFormat="1" ht="12" customHeight="1" x14ac:dyDescent="0.2">
      <c r="A120" s="33"/>
      <c r="B120" s="34"/>
      <c r="C120" s="28" t="s">
        <v>20</v>
      </c>
      <c r="D120" s="35"/>
      <c r="E120" s="35"/>
      <c r="F120" s="26" t="str">
        <f>F14</f>
        <v>Staré Město</v>
      </c>
      <c r="G120" s="35"/>
      <c r="H120" s="35"/>
      <c r="I120" s="122" t="s">
        <v>22</v>
      </c>
      <c r="J120" s="65" t="str">
        <f>IF(J14="","",J14)</f>
        <v>10. 2. 2020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1" customFormat="1" ht="6.95" customHeight="1" x14ac:dyDescent="0.2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1" customFormat="1" ht="15.2" customHeight="1" x14ac:dyDescent="0.2">
      <c r="A122" s="33"/>
      <c r="B122" s="34"/>
      <c r="C122" s="28" t="s">
        <v>24</v>
      </c>
      <c r="D122" s="35"/>
      <c r="E122" s="35"/>
      <c r="F122" s="26" t="str">
        <f>E17</f>
        <v>Obec Staré Město</v>
      </c>
      <c r="G122" s="35"/>
      <c r="H122" s="35"/>
      <c r="I122" s="122" t="s">
        <v>31</v>
      </c>
      <c r="J122" s="31" t="str">
        <f>E23</f>
        <v>Miloš Kopecký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1" customFormat="1" ht="15.2" customHeight="1" x14ac:dyDescent="0.2">
      <c r="A123" s="33"/>
      <c r="B123" s="34"/>
      <c r="C123" s="28" t="s">
        <v>30</v>
      </c>
      <c r="D123" s="35"/>
      <c r="E123" s="35"/>
      <c r="F123" s="26" t="str">
        <f>IF(E20="","",E20)</f>
        <v>JANKOSTAV s.r.o.</v>
      </c>
      <c r="G123" s="35"/>
      <c r="H123" s="35"/>
      <c r="I123" s="122" t="s">
        <v>36</v>
      </c>
      <c r="J123" s="31" t="str">
        <f>E26</f>
        <v>Miloš Kopecký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1" customFormat="1" ht="10.35" customHeight="1" x14ac:dyDescent="0.2">
      <c r="A124" s="33"/>
      <c r="B124" s="34"/>
      <c r="C124" s="35"/>
      <c r="D124" s="35"/>
      <c r="E124" s="35"/>
      <c r="F124" s="35"/>
      <c r="G124" s="35"/>
      <c r="H124" s="35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0" customFormat="1" ht="29.25" customHeight="1" x14ac:dyDescent="0.2">
      <c r="A125" s="179"/>
      <c r="B125" s="180"/>
      <c r="C125" s="181" t="s">
        <v>130</v>
      </c>
      <c r="D125" s="182" t="s">
        <v>63</v>
      </c>
      <c r="E125" s="182" t="s">
        <v>59</v>
      </c>
      <c r="F125" s="182" t="s">
        <v>60</v>
      </c>
      <c r="G125" s="182" t="s">
        <v>131</v>
      </c>
      <c r="H125" s="182" t="s">
        <v>132</v>
      </c>
      <c r="I125" s="183" t="s">
        <v>133</v>
      </c>
      <c r="J125" s="184" t="s">
        <v>116</v>
      </c>
      <c r="K125" s="185" t="s">
        <v>134</v>
      </c>
      <c r="L125" s="186"/>
      <c r="M125" s="74" t="s">
        <v>1</v>
      </c>
      <c r="N125" s="75" t="s">
        <v>42</v>
      </c>
      <c r="O125" s="75" t="s">
        <v>135</v>
      </c>
      <c r="P125" s="75" t="s">
        <v>136</v>
      </c>
      <c r="Q125" s="75" t="s">
        <v>137</v>
      </c>
      <c r="R125" s="75" t="s">
        <v>138</v>
      </c>
      <c r="S125" s="75" t="s">
        <v>139</v>
      </c>
      <c r="T125" s="76" t="s">
        <v>140</v>
      </c>
      <c r="U125" s="179"/>
      <c r="V125" s="179"/>
      <c r="W125" s="179"/>
      <c r="X125" s="179"/>
      <c r="Y125" s="179"/>
      <c r="Z125" s="179"/>
      <c r="AA125" s="179"/>
      <c r="AB125" s="179"/>
      <c r="AC125" s="179"/>
      <c r="AD125" s="179"/>
      <c r="AE125" s="179"/>
    </row>
    <row r="126" spans="1:63" s="1" customFormat="1" ht="22.9" customHeight="1" x14ac:dyDescent="0.25">
      <c r="A126" s="33"/>
      <c r="B126" s="34"/>
      <c r="C126" s="81" t="s">
        <v>141</v>
      </c>
      <c r="D126" s="35"/>
      <c r="E126" s="35"/>
      <c r="F126" s="35"/>
      <c r="G126" s="35"/>
      <c r="H126" s="35"/>
      <c r="I126" s="121"/>
      <c r="J126" s="187">
        <f>BK126</f>
        <v>0</v>
      </c>
      <c r="K126" s="35"/>
      <c r="L126" s="38"/>
      <c r="M126" s="77"/>
      <c r="N126" s="188"/>
      <c r="O126" s="78"/>
      <c r="P126" s="189">
        <f>P127</f>
        <v>0</v>
      </c>
      <c r="Q126" s="78"/>
      <c r="R126" s="189">
        <f>R127</f>
        <v>112.0243158</v>
      </c>
      <c r="S126" s="78"/>
      <c r="T126" s="190">
        <f>T127</f>
        <v>10.581999999999999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118</v>
      </c>
      <c r="BK126" s="191">
        <f>BK127</f>
        <v>0</v>
      </c>
    </row>
    <row r="127" spans="1:63" s="11" customFormat="1" ht="25.9" customHeight="1" x14ac:dyDescent="0.2">
      <c r="B127" s="192"/>
      <c r="C127" s="193"/>
      <c r="D127" s="194" t="s">
        <v>77</v>
      </c>
      <c r="E127" s="195" t="s">
        <v>142</v>
      </c>
      <c r="F127" s="195" t="s">
        <v>143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P128+P166+P169</f>
        <v>0</v>
      </c>
      <c r="Q127" s="200"/>
      <c r="R127" s="201">
        <f>R128+R166+R169</f>
        <v>112.0243158</v>
      </c>
      <c r="S127" s="200"/>
      <c r="T127" s="202">
        <f>T128+T166+T169</f>
        <v>10.581999999999999</v>
      </c>
      <c r="AR127" s="203" t="s">
        <v>85</v>
      </c>
      <c r="AT127" s="204" t="s">
        <v>77</v>
      </c>
      <c r="AU127" s="204" t="s">
        <v>78</v>
      </c>
      <c r="AY127" s="203" t="s">
        <v>144</v>
      </c>
      <c r="BK127" s="205">
        <f>BK128+BK166+BK169</f>
        <v>0</v>
      </c>
    </row>
    <row r="128" spans="1:63" s="11" customFormat="1" ht="22.9" customHeight="1" x14ac:dyDescent="0.2">
      <c r="B128" s="192"/>
      <c r="C128" s="193"/>
      <c r="D128" s="194" t="s">
        <v>77</v>
      </c>
      <c r="E128" s="206" t="s">
        <v>85</v>
      </c>
      <c r="F128" s="206" t="s">
        <v>145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SUM(P129:P165)</f>
        <v>0</v>
      </c>
      <c r="Q128" s="200"/>
      <c r="R128" s="201">
        <f>SUM(R129:R165)</f>
        <v>108.18150039999999</v>
      </c>
      <c r="S128" s="200"/>
      <c r="T128" s="202">
        <f>SUM(T129:T165)</f>
        <v>0</v>
      </c>
      <c r="AR128" s="203" t="s">
        <v>85</v>
      </c>
      <c r="AT128" s="204" t="s">
        <v>77</v>
      </c>
      <c r="AU128" s="204" t="s">
        <v>85</v>
      </c>
      <c r="AY128" s="203" t="s">
        <v>144</v>
      </c>
      <c r="BK128" s="205">
        <f>SUM(BK129:BK165)</f>
        <v>0</v>
      </c>
    </row>
    <row r="129" spans="1:65" s="1" customFormat="1" ht="21.75" customHeight="1" x14ac:dyDescent="0.2">
      <c r="A129" s="33"/>
      <c r="B129" s="34"/>
      <c r="C129" s="208" t="s">
        <v>85</v>
      </c>
      <c r="D129" s="208" t="s">
        <v>146</v>
      </c>
      <c r="E129" s="209" t="s">
        <v>179</v>
      </c>
      <c r="F129" s="210" t="s">
        <v>180</v>
      </c>
      <c r="G129" s="211" t="s">
        <v>181</v>
      </c>
      <c r="H129" s="212">
        <v>40</v>
      </c>
      <c r="I129" s="213">
        <v>0</v>
      </c>
      <c r="J129" s="212">
        <f>ROUND(I129*H129,2)</f>
        <v>0</v>
      </c>
      <c r="K129" s="214"/>
      <c r="L129" s="38"/>
      <c r="M129" s="215" t="s">
        <v>1</v>
      </c>
      <c r="N129" s="216" t="s">
        <v>43</v>
      </c>
      <c r="O129" s="70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9" t="s">
        <v>150</v>
      </c>
      <c r="AT129" s="219" t="s">
        <v>146</v>
      </c>
      <c r="AU129" s="219" t="s">
        <v>87</v>
      </c>
      <c r="AY129" s="16" t="s">
        <v>144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85</v>
      </c>
      <c r="BK129" s="220">
        <f>ROUND(I129*H129,2)</f>
        <v>0</v>
      </c>
      <c r="BL129" s="16" t="s">
        <v>150</v>
      </c>
      <c r="BM129" s="219" t="s">
        <v>817</v>
      </c>
    </row>
    <row r="130" spans="1:65" s="12" customFormat="1" x14ac:dyDescent="0.2">
      <c r="B130" s="221"/>
      <c r="C130" s="222"/>
      <c r="D130" s="223" t="s">
        <v>152</v>
      </c>
      <c r="E130" s="224" t="s">
        <v>1</v>
      </c>
      <c r="F130" s="225" t="s">
        <v>818</v>
      </c>
      <c r="G130" s="222"/>
      <c r="H130" s="226">
        <v>40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152</v>
      </c>
      <c r="AU130" s="232" t="s">
        <v>87</v>
      </c>
      <c r="AV130" s="12" t="s">
        <v>87</v>
      </c>
      <c r="AW130" s="12" t="s">
        <v>35</v>
      </c>
      <c r="AX130" s="12" t="s">
        <v>85</v>
      </c>
      <c r="AY130" s="232" t="s">
        <v>144</v>
      </c>
    </row>
    <row r="131" spans="1:65" s="1" customFormat="1" ht="21.75" customHeight="1" x14ac:dyDescent="0.2">
      <c r="A131" s="33"/>
      <c r="B131" s="34"/>
      <c r="C131" s="208" t="s">
        <v>87</v>
      </c>
      <c r="D131" s="208" t="s">
        <v>146</v>
      </c>
      <c r="E131" s="209" t="s">
        <v>185</v>
      </c>
      <c r="F131" s="210" t="s">
        <v>186</v>
      </c>
      <c r="G131" s="211" t="s">
        <v>187</v>
      </c>
      <c r="H131" s="212">
        <v>5</v>
      </c>
      <c r="I131" s="213">
        <v>0</v>
      </c>
      <c r="J131" s="212">
        <f>ROUND(I131*H131,2)</f>
        <v>0</v>
      </c>
      <c r="K131" s="214"/>
      <c r="L131" s="38"/>
      <c r="M131" s="215" t="s">
        <v>1</v>
      </c>
      <c r="N131" s="216" t="s">
        <v>43</v>
      </c>
      <c r="O131" s="70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9" t="s">
        <v>150</v>
      </c>
      <c r="AT131" s="219" t="s">
        <v>146</v>
      </c>
      <c r="AU131" s="219" t="s">
        <v>87</v>
      </c>
      <c r="AY131" s="16" t="s">
        <v>144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85</v>
      </c>
      <c r="BK131" s="220">
        <f>ROUND(I131*H131,2)</f>
        <v>0</v>
      </c>
      <c r="BL131" s="16" t="s">
        <v>150</v>
      </c>
      <c r="BM131" s="219" t="s">
        <v>819</v>
      </c>
    </row>
    <row r="132" spans="1:65" s="12" customFormat="1" x14ac:dyDescent="0.2">
      <c r="B132" s="221"/>
      <c r="C132" s="222"/>
      <c r="D132" s="223" t="s">
        <v>152</v>
      </c>
      <c r="E132" s="224" t="s">
        <v>1</v>
      </c>
      <c r="F132" s="225" t="s">
        <v>820</v>
      </c>
      <c r="G132" s="222"/>
      <c r="H132" s="226">
        <v>5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152</v>
      </c>
      <c r="AU132" s="232" t="s">
        <v>87</v>
      </c>
      <c r="AV132" s="12" t="s">
        <v>87</v>
      </c>
      <c r="AW132" s="12" t="s">
        <v>35</v>
      </c>
      <c r="AX132" s="12" t="s">
        <v>85</v>
      </c>
      <c r="AY132" s="232" t="s">
        <v>144</v>
      </c>
    </row>
    <row r="133" spans="1:65" s="1" customFormat="1" ht="21.75" customHeight="1" x14ac:dyDescent="0.2">
      <c r="A133" s="33"/>
      <c r="B133" s="34"/>
      <c r="C133" s="208" t="s">
        <v>165</v>
      </c>
      <c r="D133" s="208" t="s">
        <v>146</v>
      </c>
      <c r="E133" s="209" t="s">
        <v>191</v>
      </c>
      <c r="F133" s="210" t="s">
        <v>821</v>
      </c>
      <c r="G133" s="211" t="s">
        <v>172</v>
      </c>
      <c r="H133" s="212">
        <v>18</v>
      </c>
      <c r="I133" s="213">
        <v>0</v>
      </c>
      <c r="J133" s="212">
        <f>ROUND(I133*H133,2)</f>
        <v>0</v>
      </c>
      <c r="K133" s="214"/>
      <c r="L133" s="38"/>
      <c r="M133" s="215" t="s">
        <v>1</v>
      </c>
      <c r="N133" s="216" t="s">
        <v>43</v>
      </c>
      <c r="O133" s="70"/>
      <c r="P133" s="217">
        <f>O133*H133</f>
        <v>0</v>
      </c>
      <c r="Q133" s="217">
        <v>8.6800000000000002E-3</v>
      </c>
      <c r="R133" s="217">
        <f>Q133*H133</f>
        <v>0.15623999999999999</v>
      </c>
      <c r="S133" s="217">
        <v>0</v>
      </c>
      <c r="T133" s="218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9" t="s">
        <v>150</v>
      </c>
      <c r="AT133" s="219" t="s">
        <v>146</v>
      </c>
      <c r="AU133" s="219" t="s">
        <v>87</v>
      </c>
      <c r="AY133" s="16" t="s">
        <v>144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85</v>
      </c>
      <c r="BK133" s="220">
        <f>ROUND(I133*H133,2)</f>
        <v>0</v>
      </c>
      <c r="BL133" s="16" t="s">
        <v>150</v>
      </c>
      <c r="BM133" s="219" t="s">
        <v>822</v>
      </c>
    </row>
    <row r="134" spans="1:65" s="12" customFormat="1" x14ac:dyDescent="0.2">
      <c r="B134" s="221"/>
      <c r="C134" s="222"/>
      <c r="D134" s="223" t="s">
        <v>152</v>
      </c>
      <c r="E134" s="224" t="s">
        <v>1</v>
      </c>
      <c r="F134" s="225" t="s">
        <v>823</v>
      </c>
      <c r="G134" s="222"/>
      <c r="H134" s="226">
        <v>18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152</v>
      </c>
      <c r="AU134" s="232" t="s">
        <v>87</v>
      </c>
      <c r="AV134" s="12" t="s">
        <v>87</v>
      </c>
      <c r="AW134" s="12" t="s">
        <v>35</v>
      </c>
      <c r="AX134" s="12" t="s">
        <v>85</v>
      </c>
      <c r="AY134" s="232" t="s">
        <v>144</v>
      </c>
    </row>
    <row r="135" spans="1:65" s="1" customFormat="1" ht="21.75" customHeight="1" x14ac:dyDescent="0.2">
      <c r="A135" s="33"/>
      <c r="B135" s="34"/>
      <c r="C135" s="208" t="s">
        <v>150</v>
      </c>
      <c r="D135" s="208" t="s">
        <v>146</v>
      </c>
      <c r="E135" s="209" t="s">
        <v>824</v>
      </c>
      <c r="F135" s="210" t="s">
        <v>208</v>
      </c>
      <c r="G135" s="211" t="s">
        <v>209</v>
      </c>
      <c r="H135" s="212">
        <v>106.88</v>
      </c>
      <c r="I135" s="213">
        <v>0</v>
      </c>
      <c r="J135" s="212">
        <f>ROUND(I135*H135,2)</f>
        <v>0</v>
      </c>
      <c r="K135" s="214"/>
      <c r="L135" s="38"/>
      <c r="M135" s="215" t="s">
        <v>1</v>
      </c>
      <c r="N135" s="216" t="s">
        <v>43</v>
      </c>
      <c r="O135" s="70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9" t="s">
        <v>150</v>
      </c>
      <c r="AT135" s="219" t="s">
        <v>146</v>
      </c>
      <c r="AU135" s="219" t="s">
        <v>87</v>
      </c>
      <c r="AY135" s="16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6" t="s">
        <v>85</v>
      </c>
      <c r="BK135" s="220">
        <f>ROUND(I135*H135,2)</f>
        <v>0</v>
      </c>
      <c r="BL135" s="16" t="s">
        <v>150</v>
      </c>
      <c r="BM135" s="219" t="s">
        <v>825</v>
      </c>
    </row>
    <row r="136" spans="1:65" s="12" customFormat="1" x14ac:dyDescent="0.2">
      <c r="B136" s="221"/>
      <c r="C136" s="222"/>
      <c r="D136" s="223" t="s">
        <v>152</v>
      </c>
      <c r="E136" s="224" t="s">
        <v>1</v>
      </c>
      <c r="F136" s="225" t="s">
        <v>826</v>
      </c>
      <c r="G136" s="222"/>
      <c r="H136" s="226">
        <v>106.88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152</v>
      </c>
      <c r="AU136" s="232" t="s">
        <v>87</v>
      </c>
      <c r="AV136" s="12" t="s">
        <v>87</v>
      </c>
      <c r="AW136" s="12" t="s">
        <v>35</v>
      </c>
      <c r="AX136" s="12" t="s">
        <v>85</v>
      </c>
      <c r="AY136" s="232" t="s">
        <v>144</v>
      </c>
    </row>
    <row r="137" spans="1:65" s="1" customFormat="1" ht="21.75" customHeight="1" x14ac:dyDescent="0.2">
      <c r="A137" s="33"/>
      <c r="B137" s="34"/>
      <c r="C137" s="208" t="s">
        <v>178</v>
      </c>
      <c r="D137" s="208" t="s">
        <v>146</v>
      </c>
      <c r="E137" s="209" t="s">
        <v>220</v>
      </c>
      <c r="F137" s="210" t="s">
        <v>221</v>
      </c>
      <c r="G137" s="211" t="s">
        <v>209</v>
      </c>
      <c r="H137" s="212">
        <v>16.2</v>
      </c>
      <c r="I137" s="213">
        <v>0</v>
      </c>
      <c r="J137" s="212">
        <f>ROUND(I137*H137,2)</f>
        <v>0</v>
      </c>
      <c r="K137" s="214"/>
      <c r="L137" s="38"/>
      <c r="M137" s="215" t="s">
        <v>1</v>
      </c>
      <c r="N137" s="216" t="s">
        <v>43</v>
      </c>
      <c r="O137" s="70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9" t="s">
        <v>150</v>
      </c>
      <c r="AT137" s="219" t="s">
        <v>146</v>
      </c>
      <c r="AU137" s="219" t="s">
        <v>87</v>
      </c>
      <c r="AY137" s="16" t="s">
        <v>144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6" t="s">
        <v>85</v>
      </c>
      <c r="BK137" s="220">
        <f>ROUND(I137*H137,2)</f>
        <v>0</v>
      </c>
      <c r="BL137" s="16" t="s">
        <v>150</v>
      </c>
      <c r="BM137" s="219" t="s">
        <v>827</v>
      </c>
    </row>
    <row r="138" spans="1:65" s="12" customFormat="1" x14ac:dyDescent="0.2">
      <c r="B138" s="221"/>
      <c r="C138" s="222"/>
      <c r="D138" s="223" t="s">
        <v>152</v>
      </c>
      <c r="E138" s="224" t="s">
        <v>1</v>
      </c>
      <c r="F138" s="225" t="s">
        <v>828</v>
      </c>
      <c r="G138" s="222"/>
      <c r="H138" s="226">
        <v>16.2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152</v>
      </c>
      <c r="AU138" s="232" t="s">
        <v>87</v>
      </c>
      <c r="AV138" s="12" t="s">
        <v>87</v>
      </c>
      <c r="AW138" s="12" t="s">
        <v>35</v>
      </c>
      <c r="AX138" s="12" t="s">
        <v>85</v>
      </c>
      <c r="AY138" s="232" t="s">
        <v>144</v>
      </c>
    </row>
    <row r="139" spans="1:65" s="1" customFormat="1" ht="21.75" customHeight="1" x14ac:dyDescent="0.2">
      <c r="A139" s="33"/>
      <c r="B139" s="34"/>
      <c r="C139" s="208" t="s">
        <v>184</v>
      </c>
      <c r="D139" s="208" t="s">
        <v>146</v>
      </c>
      <c r="E139" s="209" t="s">
        <v>829</v>
      </c>
      <c r="F139" s="210" t="s">
        <v>830</v>
      </c>
      <c r="G139" s="211" t="s">
        <v>209</v>
      </c>
      <c r="H139" s="212">
        <v>318.75</v>
      </c>
      <c r="I139" s="213">
        <v>0</v>
      </c>
      <c r="J139" s="212">
        <f>ROUND(I139*H139,2)</f>
        <v>0</v>
      </c>
      <c r="K139" s="214"/>
      <c r="L139" s="38"/>
      <c r="M139" s="215" t="s">
        <v>1</v>
      </c>
      <c r="N139" s="216" t="s">
        <v>43</v>
      </c>
      <c r="O139" s="70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9" t="s">
        <v>150</v>
      </c>
      <c r="AT139" s="219" t="s">
        <v>146</v>
      </c>
      <c r="AU139" s="219" t="s">
        <v>87</v>
      </c>
      <c r="AY139" s="16" t="s">
        <v>144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6" t="s">
        <v>85</v>
      </c>
      <c r="BK139" s="220">
        <f>ROUND(I139*H139,2)</f>
        <v>0</v>
      </c>
      <c r="BL139" s="16" t="s">
        <v>150</v>
      </c>
      <c r="BM139" s="219" t="s">
        <v>831</v>
      </c>
    </row>
    <row r="140" spans="1:65" s="12" customFormat="1" ht="22.5" x14ac:dyDescent="0.2">
      <c r="B140" s="221"/>
      <c r="C140" s="222"/>
      <c r="D140" s="223" t="s">
        <v>152</v>
      </c>
      <c r="E140" s="224" t="s">
        <v>1</v>
      </c>
      <c r="F140" s="225" t="s">
        <v>832</v>
      </c>
      <c r="G140" s="222"/>
      <c r="H140" s="226">
        <v>318.75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152</v>
      </c>
      <c r="AU140" s="232" t="s">
        <v>87</v>
      </c>
      <c r="AV140" s="12" t="s">
        <v>87</v>
      </c>
      <c r="AW140" s="12" t="s">
        <v>35</v>
      </c>
      <c r="AX140" s="12" t="s">
        <v>85</v>
      </c>
      <c r="AY140" s="232" t="s">
        <v>144</v>
      </c>
    </row>
    <row r="141" spans="1:65" s="1" customFormat="1" ht="16.5" customHeight="1" x14ac:dyDescent="0.2">
      <c r="A141" s="33"/>
      <c r="B141" s="34"/>
      <c r="C141" s="208" t="s">
        <v>190</v>
      </c>
      <c r="D141" s="208" t="s">
        <v>146</v>
      </c>
      <c r="E141" s="209" t="s">
        <v>250</v>
      </c>
      <c r="F141" s="210" t="s">
        <v>251</v>
      </c>
      <c r="G141" s="211" t="s">
        <v>149</v>
      </c>
      <c r="H141" s="212">
        <v>388.38</v>
      </c>
      <c r="I141" s="213">
        <v>0</v>
      </c>
      <c r="J141" s="212">
        <f>ROUND(I141*H141,2)</f>
        <v>0</v>
      </c>
      <c r="K141" s="214"/>
      <c r="L141" s="38"/>
      <c r="M141" s="215" t="s">
        <v>1</v>
      </c>
      <c r="N141" s="216" t="s">
        <v>43</v>
      </c>
      <c r="O141" s="70"/>
      <c r="P141" s="217">
        <f>O141*H141</f>
        <v>0</v>
      </c>
      <c r="Q141" s="217">
        <v>5.8E-4</v>
      </c>
      <c r="R141" s="217">
        <f>Q141*H141</f>
        <v>0.2252604</v>
      </c>
      <c r="S141" s="217">
        <v>0</v>
      </c>
      <c r="T141" s="218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9" t="s">
        <v>150</v>
      </c>
      <c r="AT141" s="219" t="s">
        <v>146</v>
      </c>
      <c r="AU141" s="219" t="s">
        <v>87</v>
      </c>
      <c r="AY141" s="16" t="s">
        <v>144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6" t="s">
        <v>85</v>
      </c>
      <c r="BK141" s="220">
        <f>ROUND(I141*H141,2)</f>
        <v>0</v>
      </c>
      <c r="BL141" s="16" t="s">
        <v>150</v>
      </c>
      <c r="BM141" s="219" t="s">
        <v>833</v>
      </c>
    </row>
    <row r="142" spans="1:65" s="12" customFormat="1" ht="22.5" x14ac:dyDescent="0.2">
      <c r="B142" s="221"/>
      <c r="C142" s="222"/>
      <c r="D142" s="223" t="s">
        <v>152</v>
      </c>
      <c r="E142" s="224" t="s">
        <v>1</v>
      </c>
      <c r="F142" s="225" t="s">
        <v>834</v>
      </c>
      <c r="G142" s="222"/>
      <c r="H142" s="226">
        <v>388.38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152</v>
      </c>
      <c r="AU142" s="232" t="s">
        <v>87</v>
      </c>
      <c r="AV142" s="12" t="s">
        <v>87</v>
      </c>
      <c r="AW142" s="12" t="s">
        <v>35</v>
      </c>
      <c r="AX142" s="12" t="s">
        <v>85</v>
      </c>
      <c r="AY142" s="232" t="s">
        <v>144</v>
      </c>
    </row>
    <row r="143" spans="1:65" s="1" customFormat="1" ht="16.5" customHeight="1" x14ac:dyDescent="0.2">
      <c r="A143" s="33"/>
      <c r="B143" s="34"/>
      <c r="C143" s="208" t="s">
        <v>195</v>
      </c>
      <c r="D143" s="208" t="s">
        <v>146</v>
      </c>
      <c r="E143" s="209" t="s">
        <v>271</v>
      </c>
      <c r="F143" s="210" t="s">
        <v>272</v>
      </c>
      <c r="G143" s="211" t="s">
        <v>149</v>
      </c>
      <c r="H143" s="212">
        <v>388.38</v>
      </c>
      <c r="I143" s="213">
        <v>0</v>
      </c>
      <c r="J143" s="212">
        <f>ROUND(I143*H143,2)</f>
        <v>0</v>
      </c>
      <c r="K143" s="214"/>
      <c r="L143" s="38"/>
      <c r="M143" s="215" t="s">
        <v>1</v>
      </c>
      <c r="N143" s="216" t="s">
        <v>43</v>
      </c>
      <c r="O143" s="70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9" t="s">
        <v>150</v>
      </c>
      <c r="AT143" s="219" t="s">
        <v>146</v>
      </c>
      <c r="AU143" s="219" t="s">
        <v>87</v>
      </c>
      <c r="AY143" s="16" t="s">
        <v>144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6" t="s">
        <v>85</v>
      </c>
      <c r="BK143" s="220">
        <f>ROUND(I143*H143,2)</f>
        <v>0</v>
      </c>
      <c r="BL143" s="16" t="s">
        <v>150</v>
      </c>
      <c r="BM143" s="219" t="s">
        <v>835</v>
      </c>
    </row>
    <row r="144" spans="1:65" s="12" customFormat="1" x14ac:dyDescent="0.2">
      <c r="B144" s="221"/>
      <c r="C144" s="222"/>
      <c r="D144" s="223" t="s">
        <v>152</v>
      </c>
      <c r="E144" s="224" t="s">
        <v>1</v>
      </c>
      <c r="F144" s="225" t="s">
        <v>836</v>
      </c>
      <c r="G144" s="222"/>
      <c r="H144" s="226">
        <v>388.38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152</v>
      </c>
      <c r="AU144" s="232" t="s">
        <v>87</v>
      </c>
      <c r="AV144" s="12" t="s">
        <v>87</v>
      </c>
      <c r="AW144" s="12" t="s">
        <v>35</v>
      </c>
      <c r="AX144" s="12" t="s">
        <v>85</v>
      </c>
      <c r="AY144" s="232" t="s">
        <v>144</v>
      </c>
    </row>
    <row r="145" spans="1:65" s="1" customFormat="1" ht="21.75" customHeight="1" x14ac:dyDescent="0.2">
      <c r="A145" s="33"/>
      <c r="B145" s="34"/>
      <c r="C145" s="208" t="s">
        <v>200</v>
      </c>
      <c r="D145" s="208" t="s">
        <v>146</v>
      </c>
      <c r="E145" s="209" t="s">
        <v>290</v>
      </c>
      <c r="F145" s="210" t="s">
        <v>291</v>
      </c>
      <c r="G145" s="211" t="s">
        <v>209</v>
      </c>
      <c r="H145" s="212">
        <v>524.02</v>
      </c>
      <c r="I145" s="213">
        <v>0</v>
      </c>
      <c r="J145" s="212">
        <f>ROUND(I145*H145,2)</f>
        <v>0</v>
      </c>
      <c r="K145" s="214"/>
      <c r="L145" s="38"/>
      <c r="M145" s="215" t="s">
        <v>1</v>
      </c>
      <c r="N145" s="216" t="s">
        <v>43</v>
      </c>
      <c r="O145" s="70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9" t="s">
        <v>150</v>
      </c>
      <c r="AT145" s="219" t="s">
        <v>146</v>
      </c>
      <c r="AU145" s="219" t="s">
        <v>87</v>
      </c>
      <c r="AY145" s="16" t="s">
        <v>144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85</v>
      </c>
      <c r="BK145" s="220">
        <f>ROUND(I145*H145,2)</f>
        <v>0</v>
      </c>
      <c r="BL145" s="16" t="s">
        <v>150</v>
      </c>
      <c r="BM145" s="219" t="s">
        <v>837</v>
      </c>
    </row>
    <row r="146" spans="1:65" s="12" customFormat="1" ht="22.5" x14ac:dyDescent="0.2">
      <c r="B146" s="221"/>
      <c r="C146" s="222"/>
      <c r="D146" s="223" t="s">
        <v>152</v>
      </c>
      <c r="E146" s="224" t="s">
        <v>1</v>
      </c>
      <c r="F146" s="225" t="s">
        <v>838</v>
      </c>
      <c r="G146" s="222"/>
      <c r="H146" s="226">
        <v>524.02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152</v>
      </c>
      <c r="AU146" s="232" t="s">
        <v>87</v>
      </c>
      <c r="AV146" s="12" t="s">
        <v>87</v>
      </c>
      <c r="AW146" s="12" t="s">
        <v>35</v>
      </c>
      <c r="AX146" s="12" t="s">
        <v>85</v>
      </c>
      <c r="AY146" s="232" t="s">
        <v>144</v>
      </c>
    </row>
    <row r="147" spans="1:65" s="1" customFormat="1" ht="21.75" customHeight="1" x14ac:dyDescent="0.2">
      <c r="A147" s="33"/>
      <c r="B147" s="34"/>
      <c r="C147" s="208" t="s">
        <v>206</v>
      </c>
      <c r="D147" s="208" t="s">
        <v>146</v>
      </c>
      <c r="E147" s="209" t="s">
        <v>301</v>
      </c>
      <c r="F147" s="210" t="s">
        <v>302</v>
      </c>
      <c r="G147" s="211" t="s">
        <v>209</v>
      </c>
      <c r="H147" s="212">
        <v>56.74</v>
      </c>
      <c r="I147" s="213">
        <v>0</v>
      </c>
      <c r="J147" s="212">
        <f>ROUND(I147*H147,2)</f>
        <v>0</v>
      </c>
      <c r="K147" s="214"/>
      <c r="L147" s="38"/>
      <c r="M147" s="215" t="s">
        <v>1</v>
      </c>
      <c r="N147" s="216" t="s">
        <v>43</v>
      </c>
      <c r="O147" s="70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9" t="s">
        <v>150</v>
      </c>
      <c r="AT147" s="219" t="s">
        <v>146</v>
      </c>
      <c r="AU147" s="219" t="s">
        <v>87</v>
      </c>
      <c r="AY147" s="16" t="s">
        <v>144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6" t="s">
        <v>85</v>
      </c>
      <c r="BK147" s="220">
        <f>ROUND(I147*H147,2)</f>
        <v>0</v>
      </c>
      <c r="BL147" s="16" t="s">
        <v>150</v>
      </c>
      <c r="BM147" s="219" t="s">
        <v>839</v>
      </c>
    </row>
    <row r="148" spans="1:65" s="12" customFormat="1" ht="22.5" x14ac:dyDescent="0.2">
      <c r="B148" s="221"/>
      <c r="C148" s="222"/>
      <c r="D148" s="223" t="s">
        <v>152</v>
      </c>
      <c r="E148" s="224" t="s">
        <v>1</v>
      </c>
      <c r="F148" s="225" t="s">
        <v>840</v>
      </c>
      <c r="G148" s="222"/>
      <c r="H148" s="226">
        <v>56.74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152</v>
      </c>
      <c r="AU148" s="232" t="s">
        <v>87</v>
      </c>
      <c r="AV148" s="12" t="s">
        <v>87</v>
      </c>
      <c r="AW148" s="12" t="s">
        <v>35</v>
      </c>
      <c r="AX148" s="12" t="s">
        <v>85</v>
      </c>
      <c r="AY148" s="232" t="s">
        <v>144</v>
      </c>
    </row>
    <row r="149" spans="1:65" s="1" customFormat="1" ht="21.75" customHeight="1" x14ac:dyDescent="0.2">
      <c r="A149" s="33"/>
      <c r="B149" s="34"/>
      <c r="C149" s="208" t="s">
        <v>214</v>
      </c>
      <c r="D149" s="208" t="s">
        <v>146</v>
      </c>
      <c r="E149" s="209" t="s">
        <v>313</v>
      </c>
      <c r="F149" s="210" t="s">
        <v>314</v>
      </c>
      <c r="G149" s="211" t="s">
        <v>209</v>
      </c>
      <c r="H149" s="212">
        <v>262.01</v>
      </c>
      <c r="I149" s="213">
        <v>0</v>
      </c>
      <c r="J149" s="212">
        <f>ROUND(I149*H149,2)</f>
        <v>0</v>
      </c>
      <c r="K149" s="214"/>
      <c r="L149" s="38"/>
      <c r="M149" s="215" t="s">
        <v>1</v>
      </c>
      <c r="N149" s="216" t="s">
        <v>43</v>
      </c>
      <c r="O149" s="70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9" t="s">
        <v>150</v>
      </c>
      <c r="AT149" s="219" t="s">
        <v>146</v>
      </c>
      <c r="AU149" s="219" t="s">
        <v>87</v>
      </c>
      <c r="AY149" s="16" t="s">
        <v>144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6" t="s">
        <v>85</v>
      </c>
      <c r="BK149" s="220">
        <f>ROUND(I149*H149,2)</f>
        <v>0</v>
      </c>
      <c r="BL149" s="16" t="s">
        <v>150</v>
      </c>
      <c r="BM149" s="219" t="s">
        <v>841</v>
      </c>
    </row>
    <row r="150" spans="1:65" s="14" customFormat="1" x14ac:dyDescent="0.2">
      <c r="B150" s="244"/>
      <c r="C150" s="245"/>
      <c r="D150" s="223" t="s">
        <v>152</v>
      </c>
      <c r="E150" s="246" t="s">
        <v>1</v>
      </c>
      <c r="F150" s="247" t="s">
        <v>842</v>
      </c>
      <c r="G150" s="245"/>
      <c r="H150" s="246" t="s">
        <v>1</v>
      </c>
      <c r="I150" s="248"/>
      <c r="J150" s="245"/>
      <c r="K150" s="245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152</v>
      </c>
      <c r="AU150" s="253" t="s">
        <v>87</v>
      </c>
      <c r="AV150" s="14" t="s">
        <v>85</v>
      </c>
      <c r="AW150" s="14" t="s">
        <v>35</v>
      </c>
      <c r="AX150" s="14" t="s">
        <v>78</v>
      </c>
      <c r="AY150" s="253" t="s">
        <v>144</v>
      </c>
    </row>
    <row r="151" spans="1:65" s="12" customFormat="1" x14ac:dyDescent="0.2">
      <c r="B151" s="221"/>
      <c r="C151" s="222"/>
      <c r="D151" s="223" t="s">
        <v>152</v>
      </c>
      <c r="E151" s="224" t="s">
        <v>1</v>
      </c>
      <c r="F151" s="225" t="s">
        <v>843</v>
      </c>
      <c r="G151" s="222"/>
      <c r="H151" s="226">
        <v>262.01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152</v>
      </c>
      <c r="AU151" s="232" t="s">
        <v>87</v>
      </c>
      <c r="AV151" s="12" t="s">
        <v>87</v>
      </c>
      <c r="AW151" s="12" t="s">
        <v>35</v>
      </c>
      <c r="AX151" s="12" t="s">
        <v>85</v>
      </c>
      <c r="AY151" s="232" t="s">
        <v>144</v>
      </c>
    </row>
    <row r="152" spans="1:65" s="1" customFormat="1" ht="16.5" customHeight="1" x14ac:dyDescent="0.2">
      <c r="A152" s="33"/>
      <c r="B152" s="34"/>
      <c r="C152" s="208" t="s">
        <v>219</v>
      </c>
      <c r="D152" s="208" t="s">
        <v>146</v>
      </c>
      <c r="E152" s="209" t="s">
        <v>319</v>
      </c>
      <c r="F152" s="210" t="s">
        <v>320</v>
      </c>
      <c r="G152" s="211" t="s">
        <v>209</v>
      </c>
      <c r="H152" s="212">
        <v>318.75</v>
      </c>
      <c r="I152" s="213">
        <v>0</v>
      </c>
      <c r="J152" s="212">
        <f>ROUND(I152*H152,2)</f>
        <v>0</v>
      </c>
      <c r="K152" s="214"/>
      <c r="L152" s="38"/>
      <c r="M152" s="215" t="s">
        <v>1</v>
      </c>
      <c r="N152" s="216" t="s">
        <v>43</v>
      </c>
      <c r="O152" s="70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9" t="s">
        <v>150</v>
      </c>
      <c r="AT152" s="219" t="s">
        <v>146</v>
      </c>
      <c r="AU152" s="219" t="s">
        <v>87</v>
      </c>
      <c r="AY152" s="16" t="s">
        <v>144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85</v>
      </c>
      <c r="BK152" s="220">
        <f>ROUND(I152*H152,2)</f>
        <v>0</v>
      </c>
      <c r="BL152" s="16" t="s">
        <v>150</v>
      </c>
      <c r="BM152" s="219" t="s">
        <v>844</v>
      </c>
    </row>
    <row r="153" spans="1:65" s="12" customFormat="1" x14ac:dyDescent="0.2">
      <c r="B153" s="221"/>
      <c r="C153" s="222"/>
      <c r="D153" s="223" t="s">
        <v>152</v>
      </c>
      <c r="E153" s="224" t="s">
        <v>1</v>
      </c>
      <c r="F153" s="225" t="s">
        <v>845</v>
      </c>
      <c r="G153" s="222"/>
      <c r="H153" s="226">
        <v>318.75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152</v>
      </c>
      <c r="AU153" s="232" t="s">
        <v>87</v>
      </c>
      <c r="AV153" s="12" t="s">
        <v>87</v>
      </c>
      <c r="AW153" s="12" t="s">
        <v>35</v>
      </c>
      <c r="AX153" s="12" t="s">
        <v>85</v>
      </c>
      <c r="AY153" s="232" t="s">
        <v>144</v>
      </c>
    </row>
    <row r="154" spans="1:65" s="1" customFormat="1" ht="21.75" customHeight="1" x14ac:dyDescent="0.2">
      <c r="A154" s="33"/>
      <c r="B154" s="34"/>
      <c r="C154" s="208" t="s">
        <v>226</v>
      </c>
      <c r="D154" s="208" t="s">
        <v>146</v>
      </c>
      <c r="E154" s="209" t="s">
        <v>324</v>
      </c>
      <c r="F154" s="210" t="s">
        <v>846</v>
      </c>
      <c r="G154" s="211" t="s">
        <v>326</v>
      </c>
      <c r="H154" s="212">
        <v>107.81</v>
      </c>
      <c r="I154" s="213">
        <v>0</v>
      </c>
      <c r="J154" s="212">
        <f>ROUND(I154*H154,2)</f>
        <v>0</v>
      </c>
      <c r="K154" s="214"/>
      <c r="L154" s="38"/>
      <c r="M154" s="215" t="s">
        <v>1</v>
      </c>
      <c r="N154" s="216" t="s">
        <v>43</v>
      </c>
      <c r="O154" s="70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9" t="s">
        <v>150</v>
      </c>
      <c r="AT154" s="219" t="s">
        <v>146</v>
      </c>
      <c r="AU154" s="219" t="s">
        <v>87</v>
      </c>
      <c r="AY154" s="16" t="s">
        <v>144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85</v>
      </c>
      <c r="BK154" s="220">
        <f>ROUND(I154*H154,2)</f>
        <v>0</v>
      </c>
      <c r="BL154" s="16" t="s">
        <v>150</v>
      </c>
      <c r="BM154" s="219" t="s">
        <v>847</v>
      </c>
    </row>
    <row r="155" spans="1:65" s="12" customFormat="1" x14ac:dyDescent="0.2">
      <c r="B155" s="221"/>
      <c r="C155" s="222"/>
      <c r="D155" s="223" t="s">
        <v>152</v>
      </c>
      <c r="E155" s="224" t="s">
        <v>1</v>
      </c>
      <c r="F155" s="225" t="s">
        <v>848</v>
      </c>
      <c r="G155" s="222"/>
      <c r="H155" s="226">
        <v>107.81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152</v>
      </c>
      <c r="AU155" s="232" t="s">
        <v>87</v>
      </c>
      <c r="AV155" s="12" t="s">
        <v>87</v>
      </c>
      <c r="AW155" s="12" t="s">
        <v>35</v>
      </c>
      <c r="AX155" s="12" t="s">
        <v>85</v>
      </c>
      <c r="AY155" s="232" t="s">
        <v>144</v>
      </c>
    </row>
    <row r="156" spans="1:65" s="1" customFormat="1" ht="21.75" customHeight="1" x14ac:dyDescent="0.2">
      <c r="A156" s="33"/>
      <c r="B156" s="34"/>
      <c r="C156" s="208" t="s">
        <v>232</v>
      </c>
      <c r="D156" s="208" t="s">
        <v>146</v>
      </c>
      <c r="E156" s="209" t="s">
        <v>330</v>
      </c>
      <c r="F156" s="210" t="s">
        <v>331</v>
      </c>
      <c r="G156" s="211" t="s">
        <v>209</v>
      </c>
      <c r="H156" s="212">
        <v>189.12</v>
      </c>
      <c r="I156" s="213">
        <v>0</v>
      </c>
      <c r="J156" s="212">
        <f>ROUND(I156*H156,2)</f>
        <v>0</v>
      </c>
      <c r="K156" s="214"/>
      <c r="L156" s="38"/>
      <c r="M156" s="215" t="s">
        <v>1</v>
      </c>
      <c r="N156" s="216" t="s">
        <v>43</v>
      </c>
      <c r="O156" s="70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9" t="s">
        <v>150</v>
      </c>
      <c r="AT156" s="219" t="s">
        <v>146</v>
      </c>
      <c r="AU156" s="219" t="s">
        <v>87</v>
      </c>
      <c r="AY156" s="16" t="s">
        <v>144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85</v>
      </c>
      <c r="BK156" s="220">
        <f>ROUND(I156*H156,2)</f>
        <v>0</v>
      </c>
      <c r="BL156" s="16" t="s">
        <v>150</v>
      </c>
      <c r="BM156" s="219" t="s">
        <v>849</v>
      </c>
    </row>
    <row r="157" spans="1:65" s="12" customFormat="1" ht="22.5" x14ac:dyDescent="0.2">
      <c r="B157" s="221"/>
      <c r="C157" s="222"/>
      <c r="D157" s="223" t="s">
        <v>152</v>
      </c>
      <c r="E157" s="224" t="s">
        <v>1</v>
      </c>
      <c r="F157" s="225" t="s">
        <v>850</v>
      </c>
      <c r="G157" s="222"/>
      <c r="H157" s="226">
        <v>189.12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152</v>
      </c>
      <c r="AU157" s="232" t="s">
        <v>87</v>
      </c>
      <c r="AV157" s="12" t="s">
        <v>87</v>
      </c>
      <c r="AW157" s="12" t="s">
        <v>35</v>
      </c>
      <c r="AX157" s="12" t="s">
        <v>85</v>
      </c>
      <c r="AY157" s="232" t="s">
        <v>144</v>
      </c>
    </row>
    <row r="158" spans="1:65" s="1" customFormat="1" ht="16.5" customHeight="1" x14ac:dyDescent="0.2">
      <c r="A158" s="33"/>
      <c r="B158" s="34"/>
      <c r="C158" s="254" t="s">
        <v>8</v>
      </c>
      <c r="D158" s="254" t="s">
        <v>341</v>
      </c>
      <c r="E158" s="255" t="s">
        <v>342</v>
      </c>
      <c r="F158" s="256" t="s">
        <v>343</v>
      </c>
      <c r="G158" s="257" t="s">
        <v>326</v>
      </c>
      <c r="H158" s="258">
        <v>107.8</v>
      </c>
      <c r="I158" s="259">
        <v>0</v>
      </c>
      <c r="J158" s="258">
        <f>ROUND(I158*H158,2)</f>
        <v>0</v>
      </c>
      <c r="K158" s="260"/>
      <c r="L158" s="261"/>
      <c r="M158" s="262" t="s">
        <v>1</v>
      </c>
      <c r="N158" s="263" t="s">
        <v>43</v>
      </c>
      <c r="O158" s="70"/>
      <c r="P158" s="217">
        <f>O158*H158</f>
        <v>0</v>
      </c>
      <c r="Q158" s="217">
        <v>1</v>
      </c>
      <c r="R158" s="217">
        <f>Q158*H158</f>
        <v>107.8</v>
      </c>
      <c r="S158" s="217">
        <v>0</v>
      </c>
      <c r="T158" s="21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9" t="s">
        <v>195</v>
      </c>
      <c r="AT158" s="219" t="s">
        <v>341</v>
      </c>
      <c r="AU158" s="219" t="s">
        <v>87</v>
      </c>
      <c r="AY158" s="16" t="s">
        <v>144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85</v>
      </c>
      <c r="BK158" s="220">
        <f>ROUND(I158*H158,2)</f>
        <v>0</v>
      </c>
      <c r="BL158" s="16" t="s">
        <v>150</v>
      </c>
      <c r="BM158" s="219" t="s">
        <v>851</v>
      </c>
    </row>
    <row r="159" spans="1:65" s="12" customFormat="1" x14ac:dyDescent="0.2">
      <c r="B159" s="221"/>
      <c r="C159" s="222"/>
      <c r="D159" s="223" t="s">
        <v>152</v>
      </c>
      <c r="E159" s="224" t="s">
        <v>1</v>
      </c>
      <c r="F159" s="225" t="s">
        <v>852</v>
      </c>
      <c r="G159" s="222"/>
      <c r="H159" s="226">
        <v>107.8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152</v>
      </c>
      <c r="AU159" s="232" t="s">
        <v>87</v>
      </c>
      <c r="AV159" s="12" t="s">
        <v>87</v>
      </c>
      <c r="AW159" s="12" t="s">
        <v>35</v>
      </c>
      <c r="AX159" s="12" t="s">
        <v>85</v>
      </c>
      <c r="AY159" s="232" t="s">
        <v>144</v>
      </c>
    </row>
    <row r="160" spans="1:65" s="1" customFormat="1" ht="21.75" customHeight="1" x14ac:dyDescent="0.2">
      <c r="A160" s="33"/>
      <c r="B160" s="34"/>
      <c r="C160" s="208" t="s">
        <v>243</v>
      </c>
      <c r="D160" s="208" t="s">
        <v>146</v>
      </c>
      <c r="E160" s="209" t="s">
        <v>347</v>
      </c>
      <c r="F160" s="210" t="s">
        <v>348</v>
      </c>
      <c r="G160" s="211" t="s">
        <v>209</v>
      </c>
      <c r="H160" s="212">
        <v>16.2</v>
      </c>
      <c r="I160" s="213">
        <v>0</v>
      </c>
      <c r="J160" s="212">
        <f>ROUND(I160*H160,2)</f>
        <v>0</v>
      </c>
      <c r="K160" s="214"/>
      <c r="L160" s="38"/>
      <c r="M160" s="215" t="s">
        <v>1</v>
      </c>
      <c r="N160" s="216" t="s">
        <v>43</v>
      </c>
      <c r="O160" s="70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9" t="s">
        <v>150</v>
      </c>
      <c r="AT160" s="219" t="s">
        <v>146</v>
      </c>
      <c r="AU160" s="219" t="s">
        <v>87</v>
      </c>
      <c r="AY160" s="16" t="s">
        <v>144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85</v>
      </c>
      <c r="BK160" s="220">
        <f>ROUND(I160*H160,2)</f>
        <v>0</v>
      </c>
      <c r="BL160" s="16" t="s">
        <v>150</v>
      </c>
      <c r="BM160" s="219" t="s">
        <v>853</v>
      </c>
    </row>
    <row r="161" spans="1:65" s="12" customFormat="1" x14ac:dyDescent="0.2">
      <c r="B161" s="221"/>
      <c r="C161" s="222"/>
      <c r="D161" s="223" t="s">
        <v>152</v>
      </c>
      <c r="E161" s="224" t="s">
        <v>1</v>
      </c>
      <c r="F161" s="225" t="s">
        <v>854</v>
      </c>
      <c r="G161" s="222"/>
      <c r="H161" s="226">
        <v>16.2</v>
      </c>
      <c r="I161" s="227"/>
      <c r="J161" s="222"/>
      <c r="K161" s="222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152</v>
      </c>
      <c r="AU161" s="232" t="s">
        <v>87</v>
      </c>
      <c r="AV161" s="12" t="s">
        <v>87</v>
      </c>
      <c r="AW161" s="12" t="s">
        <v>35</v>
      </c>
      <c r="AX161" s="12" t="s">
        <v>85</v>
      </c>
      <c r="AY161" s="232" t="s">
        <v>144</v>
      </c>
    </row>
    <row r="162" spans="1:65" s="1" customFormat="1" ht="21.75" customHeight="1" x14ac:dyDescent="0.2">
      <c r="A162" s="33"/>
      <c r="B162" s="34"/>
      <c r="C162" s="208" t="s">
        <v>249</v>
      </c>
      <c r="D162" s="208" t="s">
        <v>146</v>
      </c>
      <c r="E162" s="209" t="s">
        <v>352</v>
      </c>
      <c r="F162" s="210" t="s">
        <v>353</v>
      </c>
      <c r="G162" s="211" t="s">
        <v>209</v>
      </c>
      <c r="H162" s="212">
        <v>103.17</v>
      </c>
      <c r="I162" s="213">
        <v>0</v>
      </c>
      <c r="J162" s="212">
        <f>ROUND(I162*H162,2)</f>
        <v>0</v>
      </c>
      <c r="K162" s="214"/>
      <c r="L162" s="38"/>
      <c r="M162" s="215" t="s">
        <v>1</v>
      </c>
      <c r="N162" s="216" t="s">
        <v>43</v>
      </c>
      <c r="O162" s="70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9" t="s">
        <v>150</v>
      </c>
      <c r="AT162" s="219" t="s">
        <v>146</v>
      </c>
      <c r="AU162" s="219" t="s">
        <v>87</v>
      </c>
      <c r="AY162" s="16" t="s">
        <v>144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85</v>
      </c>
      <c r="BK162" s="220">
        <f>ROUND(I162*H162,2)</f>
        <v>0</v>
      </c>
      <c r="BL162" s="16" t="s">
        <v>150</v>
      </c>
      <c r="BM162" s="219" t="s">
        <v>855</v>
      </c>
    </row>
    <row r="163" spans="1:65" s="12" customFormat="1" ht="22.5" x14ac:dyDescent="0.2">
      <c r="B163" s="221"/>
      <c r="C163" s="222"/>
      <c r="D163" s="223" t="s">
        <v>152</v>
      </c>
      <c r="E163" s="224" t="s">
        <v>1</v>
      </c>
      <c r="F163" s="225" t="s">
        <v>856</v>
      </c>
      <c r="G163" s="222"/>
      <c r="H163" s="226">
        <v>103.17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152</v>
      </c>
      <c r="AU163" s="232" t="s">
        <v>87</v>
      </c>
      <c r="AV163" s="12" t="s">
        <v>87</v>
      </c>
      <c r="AW163" s="12" t="s">
        <v>35</v>
      </c>
      <c r="AX163" s="12" t="s">
        <v>85</v>
      </c>
      <c r="AY163" s="232" t="s">
        <v>144</v>
      </c>
    </row>
    <row r="164" spans="1:65" s="1" customFormat="1" ht="21.75" customHeight="1" x14ac:dyDescent="0.2">
      <c r="A164" s="33"/>
      <c r="B164" s="34"/>
      <c r="C164" s="208" t="s">
        <v>254</v>
      </c>
      <c r="D164" s="208" t="s">
        <v>146</v>
      </c>
      <c r="E164" s="209" t="s">
        <v>857</v>
      </c>
      <c r="F164" s="210" t="s">
        <v>858</v>
      </c>
      <c r="G164" s="211" t="s">
        <v>209</v>
      </c>
      <c r="H164" s="212">
        <v>103.17</v>
      </c>
      <c r="I164" s="213">
        <v>0</v>
      </c>
      <c r="J164" s="212">
        <f>ROUND(I164*H164,2)</f>
        <v>0</v>
      </c>
      <c r="K164" s="214"/>
      <c r="L164" s="38"/>
      <c r="M164" s="215" t="s">
        <v>1</v>
      </c>
      <c r="N164" s="216" t="s">
        <v>43</v>
      </c>
      <c r="O164" s="70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9" t="s">
        <v>150</v>
      </c>
      <c r="AT164" s="219" t="s">
        <v>146</v>
      </c>
      <c r="AU164" s="219" t="s">
        <v>87</v>
      </c>
      <c r="AY164" s="16" t="s">
        <v>144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85</v>
      </c>
      <c r="BK164" s="220">
        <f>ROUND(I164*H164,2)</f>
        <v>0</v>
      </c>
      <c r="BL164" s="16" t="s">
        <v>150</v>
      </c>
      <c r="BM164" s="219" t="s">
        <v>859</v>
      </c>
    </row>
    <row r="165" spans="1:65" s="12" customFormat="1" x14ac:dyDescent="0.2">
      <c r="B165" s="221"/>
      <c r="C165" s="222"/>
      <c r="D165" s="223" t="s">
        <v>152</v>
      </c>
      <c r="E165" s="224" t="s">
        <v>1</v>
      </c>
      <c r="F165" s="225" t="s">
        <v>860</v>
      </c>
      <c r="G165" s="222"/>
      <c r="H165" s="226">
        <v>103.17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152</v>
      </c>
      <c r="AU165" s="232" t="s">
        <v>87</v>
      </c>
      <c r="AV165" s="12" t="s">
        <v>87</v>
      </c>
      <c r="AW165" s="12" t="s">
        <v>35</v>
      </c>
      <c r="AX165" s="12" t="s">
        <v>85</v>
      </c>
      <c r="AY165" s="232" t="s">
        <v>144</v>
      </c>
    </row>
    <row r="166" spans="1:65" s="11" customFormat="1" ht="22.9" customHeight="1" x14ac:dyDescent="0.2">
      <c r="B166" s="192"/>
      <c r="C166" s="193"/>
      <c r="D166" s="194" t="s">
        <v>77</v>
      </c>
      <c r="E166" s="206" t="s">
        <v>150</v>
      </c>
      <c r="F166" s="206" t="s">
        <v>861</v>
      </c>
      <c r="G166" s="193"/>
      <c r="H166" s="193"/>
      <c r="I166" s="196"/>
      <c r="J166" s="207">
        <f>BK166</f>
        <v>0</v>
      </c>
      <c r="K166" s="193"/>
      <c r="L166" s="198"/>
      <c r="M166" s="199"/>
      <c r="N166" s="200"/>
      <c r="O166" s="200"/>
      <c r="P166" s="201">
        <f>SUM(P167:P168)</f>
        <v>0</v>
      </c>
      <c r="Q166" s="200"/>
      <c r="R166" s="201">
        <f>SUM(R167:R168)</f>
        <v>0</v>
      </c>
      <c r="S166" s="200"/>
      <c r="T166" s="202">
        <f>SUM(T167:T168)</f>
        <v>0</v>
      </c>
      <c r="AR166" s="203" t="s">
        <v>85</v>
      </c>
      <c r="AT166" s="204" t="s">
        <v>77</v>
      </c>
      <c r="AU166" s="204" t="s">
        <v>85</v>
      </c>
      <c r="AY166" s="203" t="s">
        <v>144</v>
      </c>
      <c r="BK166" s="205">
        <f>SUM(BK167:BK168)</f>
        <v>0</v>
      </c>
    </row>
    <row r="167" spans="1:65" s="1" customFormat="1" ht="21.75" customHeight="1" x14ac:dyDescent="0.2">
      <c r="A167" s="33"/>
      <c r="B167" s="34"/>
      <c r="C167" s="208" t="s">
        <v>262</v>
      </c>
      <c r="D167" s="208" t="s">
        <v>146</v>
      </c>
      <c r="E167" s="209" t="s">
        <v>862</v>
      </c>
      <c r="F167" s="210" t="s">
        <v>863</v>
      </c>
      <c r="G167" s="211" t="s">
        <v>209</v>
      </c>
      <c r="H167" s="212">
        <v>26.46</v>
      </c>
      <c r="I167" s="213">
        <v>0</v>
      </c>
      <c r="J167" s="212">
        <f>ROUND(I167*H167,2)</f>
        <v>0</v>
      </c>
      <c r="K167" s="214"/>
      <c r="L167" s="38"/>
      <c r="M167" s="215" t="s">
        <v>1</v>
      </c>
      <c r="N167" s="216" t="s">
        <v>43</v>
      </c>
      <c r="O167" s="70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9" t="s">
        <v>150</v>
      </c>
      <c r="AT167" s="219" t="s">
        <v>146</v>
      </c>
      <c r="AU167" s="219" t="s">
        <v>87</v>
      </c>
      <c r="AY167" s="16" t="s">
        <v>144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6" t="s">
        <v>85</v>
      </c>
      <c r="BK167" s="220">
        <f>ROUND(I167*H167,2)</f>
        <v>0</v>
      </c>
      <c r="BL167" s="16" t="s">
        <v>150</v>
      </c>
      <c r="BM167" s="219" t="s">
        <v>864</v>
      </c>
    </row>
    <row r="168" spans="1:65" s="12" customFormat="1" x14ac:dyDescent="0.2">
      <c r="B168" s="221"/>
      <c r="C168" s="222"/>
      <c r="D168" s="223" t="s">
        <v>152</v>
      </c>
      <c r="E168" s="224" t="s">
        <v>1</v>
      </c>
      <c r="F168" s="225" t="s">
        <v>865</v>
      </c>
      <c r="G168" s="222"/>
      <c r="H168" s="226">
        <v>26.46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152</v>
      </c>
      <c r="AU168" s="232" t="s">
        <v>87</v>
      </c>
      <c r="AV168" s="12" t="s">
        <v>87</v>
      </c>
      <c r="AW168" s="12" t="s">
        <v>35</v>
      </c>
      <c r="AX168" s="12" t="s">
        <v>85</v>
      </c>
      <c r="AY168" s="232" t="s">
        <v>144</v>
      </c>
    </row>
    <row r="169" spans="1:65" s="11" customFormat="1" ht="22.9" customHeight="1" x14ac:dyDescent="0.2">
      <c r="B169" s="192"/>
      <c r="C169" s="193"/>
      <c r="D169" s="194" t="s">
        <v>77</v>
      </c>
      <c r="E169" s="206" t="s">
        <v>195</v>
      </c>
      <c r="F169" s="206" t="s">
        <v>451</v>
      </c>
      <c r="G169" s="193"/>
      <c r="H169" s="193"/>
      <c r="I169" s="196"/>
      <c r="J169" s="207">
        <f>BK169</f>
        <v>0</v>
      </c>
      <c r="K169" s="193"/>
      <c r="L169" s="198"/>
      <c r="M169" s="199"/>
      <c r="N169" s="200"/>
      <c r="O169" s="200"/>
      <c r="P169" s="201">
        <f>P170+SUM(P171:P243)+P245</f>
        <v>0</v>
      </c>
      <c r="Q169" s="200"/>
      <c r="R169" s="201">
        <f>R170+SUM(R171:R243)+R245</f>
        <v>3.8428154000000005</v>
      </c>
      <c r="S169" s="200"/>
      <c r="T169" s="202">
        <f>T170+SUM(T171:T243)+T245</f>
        <v>10.581999999999999</v>
      </c>
      <c r="AR169" s="203" t="s">
        <v>85</v>
      </c>
      <c r="AT169" s="204" t="s">
        <v>77</v>
      </c>
      <c r="AU169" s="204" t="s">
        <v>85</v>
      </c>
      <c r="AY169" s="203" t="s">
        <v>144</v>
      </c>
      <c r="BK169" s="205">
        <f>BK170+SUM(BK171:BK243)+BK245</f>
        <v>0</v>
      </c>
    </row>
    <row r="170" spans="1:65" s="1" customFormat="1" ht="21.75" customHeight="1" x14ac:dyDescent="0.2">
      <c r="A170" s="33"/>
      <c r="B170" s="34"/>
      <c r="C170" s="208" t="s">
        <v>270</v>
      </c>
      <c r="D170" s="208" t="s">
        <v>146</v>
      </c>
      <c r="E170" s="209" t="s">
        <v>866</v>
      </c>
      <c r="F170" s="210" t="s">
        <v>867</v>
      </c>
      <c r="G170" s="211" t="s">
        <v>507</v>
      </c>
      <c r="H170" s="212">
        <v>3</v>
      </c>
      <c r="I170" s="213">
        <v>0</v>
      </c>
      <c r="J170" s="212">
        <f>ROUND(I170*H170,2)</f>
        <v>0</v>
      </c>
      <c r="K170" s="214"/>
      <c r="L170" s="38"/>
      <c r="M170" s="215" t="s">
        <v>1</v>
      </c>
      <c r="N170" s="216" t="s">
        <v>43</v>
      </c>
      <c r="O170" s="70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9" t="s">
        <v>150</v>
      </c>
      <c r="AT170" s="219" t="s">
        <v>146</v>
      </c>
      <c r="AU170" s="219" t="s">
        <v>87</v>
      </c>
      <c r="AY170" s="16" t="s">
        <v>144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85</v>
      </c>
      <c r="BK170" s="220">
        <f>ROUND(I170*H170,2)</f>
        <v>0</v>
      </c>
      <c r="BL170" s="16" t="s">
        <v>150</v>
      </c>
      <c r="BM170" s="219" t="s">
        <v>868</v>
      </c>
    </row>
    <row r="171" spans="1:65" s="12" customFormat="1" x14ac:dyDescent="0.2">
      <c r="B171" s="221"/>
      <c r="C171" s="222"/>
      <c r="D171" s="223" t="s">
        <v>152</v>
      </c>
      <c r="E171" s="224" t="s">
        <v>1</v>
      </c>
      <c r="F171" s="225" t="s">
        <v>869</v>
      </c>
      <c r="G171" s="222"/>
      <c r="H171" s="226">
        <v>3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152</v>
      </c>
      <c r="AU171" s="232" t="s">
        <v>87</v>
      </c>
      <c r="AV171" s="12" t="s">
        <v>87</v>
      </c>
      <c r="AW171" s="12" t="s">
        <v>35</v>
      </c>
      <c r="AX171" s="12" t="s">
        <v>85</v>
      </c>
      <c r="AY171" s="232" t="s">
        <v>144</v>
      </c>
    </row>
    <row r="172" spans="1:65" s="1" customFormat="1" ht="16.5" customHeight="1" x14ac:dyDescent="0.2">
      <c r="A172" s="33"/>
      <c r="B172" s="34"/>
      <c r="C172" s="208" t="s">
        <v>7</v>
      </c>
      <c r="D172" s="208" t="s">
        <v>146</v>
      </c>
      <c r="E172" s="209" t="s">
        <v>870</v>
      </c>
      <c r="F172" s="210" t="s">
        <v>871</v>
      </c>
      <c r="G172" s="211" t="s">
        <v>172</v>
      </c>
      <c r="H172" s="212">
        <v>240.5</v>
      </c>
      <c r="I172" s="213">
        <v>0</v>
      </c>
      <c r="J172" s="212">
        <f>ROUND(I172*H172,2)</f>
        <v>0</v>
      </c>
      <c r="K172" s="214"/>
      <c r="L172" s="38"/>
      <c r="M172" s="215" t="s">
        <v>1</v>
      </c>
      <c r="N172" s="216" t="s">
        <v>43</v>
      </c>
      <c r="O172" s="70"/>
      <c r="P172" s="217">
        <f>O172*H172</f>
        <v>0</v>
      </c>
      <c r="Q172" s="217">
        <v>0</v>
      </c>
      <c r="R172" s="217">
        <f>Q172*H172</f>
        <v>0</v>
      </c>
      <c r="S172" s="217">
        <v>4.3999999999999997E-2</v>
      </c>
      <c r="T172" s="218">
        <f>S172*H172</f>
        <v>10.581999999999999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9" t="s">
        <v>150</v>
      </c>
      <c r="AT172" s="219" t="s">
        <v>146</v>
      </c>
      <c r="AU172" s="219" t="s">
        <v>87</v>
      </c>
      <c r="AY172" s="16" t="s">
        <v>144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6" t="s">
        <v>85</v>
      </c>
      <c r="BK172" s="220">
        <f>ROUND(I172*H172,2)</f>
        <v>0</v>
      </c>
      <c r="BL172" s="16" t="s">
        <v>150</v>
      </c>
      <c r="BM172" s="219" t="s">
        <v>872</v>
      </c>
    </row>
    <row r="173" spans="1:65" s="12" customFormat="1" x14ac:dyDescent="0.2">
      <c r="B173" s="221"/>
      <c r="C173" s="222"/>
      <c r="D173" s="223" t="s">
        <v>152</v>
      </c>
      <c r="E173" s="224" t="s">
        <v>1</v>
      </c>
      <c r="F173" s="225" t="s">
        <v>873</v>
      </c>
      <c r="G173" s="222"/>
      <c r="H173" s="226">
        <v>240.5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152</v>
      </c>
      <c r="AU173" s="232" t="s">
        <v>87</v>
      </c>
      <c r="AV173" s="12" t="s">
        <v>87</v>
      </c>
      <c r="AW173" s="12" t="s">
        <v>35</v>
      </c>
      <c r="AX173" s="12" t="s">
        <v>85</v>
      </c>
      <c r="AY173" s="232" t="s">
        <v>144</v>
      </c>
    </row>
    <row r="174" spans="1:65" s="1" customFormat="1" ht="21.75" customHeight="1" x14ac:dyDescent="0.2">
      <c r="A174" s="33"/>
      <c r="B174" s="34"/>
      <c r="C174" s="208" t="s">
        <v>279</v>
      </c>
      <c r="D174" s="208" t="s">
        <v>146</v>
      </c>
      <c r="E174" s="209" t="s">
        <v>874</v>
      </c>
      <c r="F174" s="210" t="s">
        <v>875</v>
      </c>
      <c r="G174" s="211" t="s">
        <v>507</v>
      </c>
      <c r="H174" s="212">
        <v>6</v>
      </c>
      <c r="I174" s="213">
        <v>0</v>
      </c>
      <c r="J174" s="212">
        <f>ROUND(I174*H174,2)</f>
        <v>0</v>
      </c>
      <c r="K174" s="214"/>
      <c r="L174" s="38"/>
      <c r="M174" s="215" t="s">
        <v>1</v>
      </c>
      <c r="N174" s="216" t="s">
        <v>43</v>
      </c>
      <c r="O174" s="70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9" t="s">
        <v>150</v>
      </c>
      <c r="AT174" s="219" t="s">
        <v>146</v>
      </c>
      <c r="AU174" s="219" t="s">
        <v>87</v>
      </c>
      <c r="AY174" s="16" t="s">
        <v>144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85</v>
      </c>
      <c r="BK174" s="220">
        <f>ROUND(I174*H174,2)</f>
        <v>0</v>
      </c>
      <c r="BL174" s="16" t="s">
        <v>150</v>
      </c>
      <c r="BM174" s="219" t="s">
        <v>876</v>
      </c>
    </row>
    <row r="175" spans="1:65" s="12" customFormat="1" x14ac:dyDescent="0.2">
      <c r="B175" s="221"/>
      <c r="C175" s="222"/>
      <c r="D175" s="223" t="s">
        <v>152</v>
      </c>
      <c r="E175" s="224" t="s">
        <v>1</v>
      </c>
      <c r="F175" s="225" t="s">
        <v>877</v>
      </c>
      <c r="G175" s="222"/>
      <c r="H175" s="226">
        <v>6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152</v>
      </c>
      <c r="AU175" s="232" t="s">
        <v>87</v>
      </c>
      <c r="AV175" s="12" t="s">
        <v>87</v>
      </c>
      <c r="AW175" s="12" t="s">
        <v>35</v>
      </c>
      <c r="AX175" s="12" t="s">
        <v>85</v>
      </c>
      <c r="AY175" s="232" t="s">
        <v>144</v>
      </c>
    </row>
    <row r="176" spans="1:65" s="1" customFormat="1" ht="21.75" customHeight="1" x14ac:dyDescent="0.2">
      <c r="A176" s="33"/>
      <c r="B176" s="34"/>
      <c r="C176" s="254" t="s">
        <v>284</v>
      </c>
      <c r="D176" s="254" t="s">
        <v>341</v>
      </c>
      <c r="E176" s="255" t="s">
        <v>878</v>
      </c>
      <c r="F176" s="256" t="s">
        <v>879</v>
      </c>
      <c r="G176" s="257" t="s">
        <v>507</v>
      </c>
      <c r="H176" s="258">
        <v>2</v>
      </c>
      <c r="I176" s="259">
        <v>0</v>
      </c>
      <c r="J176" s="258">
        <f>ROUND(I176*H176,2)</f>
        <v>0</v>
      </c>
      <c r="K176" s="260"/>
      <c r="L176" s="261"/>
      <c r="M176" s="262" t="s">
        <v>1</v>
      </c>
      <c r="N176" s="263" t="s">
        <v>43</v>
      </c>
      <c r="O176" s="70"/>
      <c r="P176" s="217">
        <f>O176*H176</f>
        <v>0</v>
      </c>
      <c r="Q176" s="217">
        <v>8.0000000000000002E-3</v>
      </c>
      <c r="R176" s="217">
        <f>Q176*H176</f>
        <v>1.6E-2</v>
      </c>
      <c r="S176" s="217">
        <v>0</v>
      </c>
      <c r="T176" s="218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9" t="s">
        <v>195</v>
      </c>
      <c r="AT176" s="219" t="s">
        <v>341</v>
      </c>
      <c r="AU176" s="219" t="s">
        <v>87</v>
      </c>
      <c r="AY176" s="16" t="s">
        <v>144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85</v>
      </c>
      <c r="BK176" s="220">
        <f>ROUND(I176*H176,2)</f>
        <v>0</v>
      </c>
      <c r="BL176" s="16" t="s">
        <v>150</v>
      </c>
      <c r="BM176" s="219" t="s">
        <v>880</v>
      </c>
    </row>
    <row r="177" spans="1:65" s="12" customFormat="1" x14ac:dyDescent="0.2">
      <c r="B177" s="221"/>
      <c r="C177" s="222"/>
      <c r="D177" s="223" t="s">
        <v>152</v>
      </c>
      <c r="E177" s="224" t="s">
        <v>1</v>
      </c>
      <c r="F177" s="225" t="s">
        <v>881</v>
      </c>
      <c r="G177" s="222"/>
      <c r="H177" s="226">
        <v>2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152</v>
      </c>
      <c r="AU177" s="232" t="s">
        <v>87</v>
      </c>
      <c r="AV177" s="12" t="s">
        <v>87</v>
      </c>
      <c r="AW177" s="12" t="s">
        <v>35</v>
      </c>
      <c r="AX177" s="12" t="s">
        <v>85</v>
      </c>
      <c r="AY177" s="232" t="s">
        <v>144</v>
      </c>
    </row>
    <row r="178" spans="1:65" s="1" customFormat="1" ht="21.75" customHeight="1" x14ac:dyDescent="0.2">
      <c r="A178" s="33"/>
      <c r="B178" s="34"/>
      <c r="C178" s="254" t="s">
        <v>289</v>
      </c>
      <c r="D178" s="254" t="s">
        <v>341</v>
      </c>
      <c r="E178" s="255" t="s">
        <v>882</v>
      </c>
      <c r="F178" s="256" t="s">
        <v>883</v>
      </c>
      <c r="G178" s="257" t="s">
        <v>507</v>
      </c>
      <c r="H178" s="258">
        <v>1</v>
      </c>
      <c r="I178" s="259">
        <v>0</v>
      </c>
      <c r="J178" s="258">
        <f>ROUND(I178*H178,2)</f>
        <v>0</v>
      </c>
      <c r="K178" s="260"/>
      <c r="L178" s="261"/>
      <c r="M178" s="262" t="s">
        <v>1</v>
      </c>
      <c r="N178" s="263" t="s">
        <v>43</v>
      </c>
      <c r="O178" s="70"/>
      <c r="P178" s="217">
        <f>O178*H178</f>
        <v>0</v>
      </c>
      <c r="Q178" s="217">
        <v>0.01</v>
      </c>
      <c r="R178" s="217">
        <f>Q178*H178</f>
        <v>0.01</v>
      </c>
      <c r="S178" s="217">
        <v>0</v>
      </c>
      <c r="T178" s="218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9" t="s">
        <v>195</v>
      </c>
      <c r="AT178" s="219" t="s">
        <v>341</v>
      </c>
      <c r="AU178" s="219" t="s">
        <v>87</v>
      </c>
      <c r="AY178" s="16" t="s">
        <v>144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85</v>
      </c>
      <c r="BK178" s="220">
        <f>ROUND(I178*H178,2)</f>
        <v>0</v>
      </c>
      <c r="BL178" s="16" t="s">
        <v>150</v>
      </c>
      <c r="BM178" s="219" t="s">
        <v>884</v>
      </c>
    </row>
    <row r="179" spans="1:65" s="12" customFormat="1" x14ac:dyDescent="0.2">
      <c r="B179" s="221"/>
      <c r="C179" s="222"/>
      <c r="D179" s="223" t="s">
        <v>152</v>
      </c>
      <c r="E179" s="224" t="s">
        <v>1</v>
      </c>
      <c r="F179" s="225" t="s">
        <v>885</v>
      </c>
      <c r="G179" s="222"/>
      <c r="H179" s="226">
        <v>1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152</v>
      </c>
      <c r="AU179" s="232" t="s">
        <v>87</v>
      </c>
      <c r="AV179" s="12" t="s">
        <v>87</v>
      </c>
      <c r="AW179" s="12" t="s">
        <v>35</v>
      </c>
      <c r="AX179" s="12" t="s">
        <v>85</v>
      </c>
      <c r="AY179" s="232" t="s">
        <v>144</v>
      </c>
    </row>
    <row r="180" spans="1:65" s="1" customFormat="1" ht="21.75" customHeight="1" x14ac:dyDescent="0.2">
      <c r="A180" s="33"/>
      <c r="B180" s="34"/>
      <c r="C180" s="254" t="s">
        <v>295</v>
      </c>
      <c r="D180" s="254" t="s">
        <v>341</v>
      </c>
      <c r="E180" s="255" t="s">
        <v>886</v>
      </c>
      <c r="F180" s="256" t="s">
        <v>887</v>
      </c>
      <c r="G180" s="257" t="s">
        <v>507</v>
      </c>
      <c r="H180" s="258">
        <v>2</v>
      </c>
      <c r="I180" s="259">
        <v>0</v>
      </c>
      <c r="J180" s="258">
        <f>ROUND(I180*H180,2)</f>
        <v>0</v>
      </c>
      <c r="K180" s="260"/>
      <c r="L180" s="261"/>
      <c r="M180" s="262" t="s">
        <v>1</v>
      </c>
      <c r="N180" s="263" t="s">
        <v>43</v>
      </c>
      <c r="O180" s="70"/>
      <c r="P180" s="217">
        <f>O180*H180</f>
        <v>0</v>
      </c>
      <c r="Q180" s="217">
        <v>1.4500000000000001E-2</v>
      </c>
      <c r="R180" s="217">
        <f>Q180*H180</f>
        <v>2.9000000000000001E-2</v>
      </c>
      <c r="S180" s="217">
        <v>0</v>
      </c>
      <c r="T180" s="218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9" t="s">
        <v>195</v>
      </c>
      <c r="AT180" s="219" t="s">
        <v>341</v>
      </c>
      <c r="AU180" s="219" t="s">
        <v>87</v>
      </c>
      <c r="AY180" s="16" t="s">
        <v>144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6" t="s">
        <v>85</v>
      </c>
      <c r="BK180" s="220">
        <f>ROUND(I180*H180,2)</f>
        <v>0</v>
      </c>
      <c r="BL180" s="16" t="s">
        <v>150</v>
      </c>
      <c r="BM180" s="219" t="s">
        <v>888</v>
      </c>
    </row>
    <row r="181" spans="1:65" s="12" customFormat="1" x14ac:dyDescent="0.2">
      <c r="B181" s="221"/>
      <c r="C181" s="222"/>
      <c r="D181" s="223" t="s">
        <v>152</v>
      </c>
      <c r="E181" s="224" t="s">
        <v>1</v>
      </c>
      <c r="F181" s="225" t="s">
        <v>881</v>
      </c>
      <c r="G181" s="222"/>
      <c r="H181" s="226">
        <v>2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152</v>
      </c>
      <c r="AU181" s="232" t="s">
        <v>87</v>
      </c>
      <c r="AV181" s="12" t="s">
        <v>87</v>
      </c>
      <c r="AW181" s="12" t="s">
        <v>35</v>
      </c>
      <c r="AX181" s="12" t="s">
        <v>85</v>
      </c>
      <c r="AY181" s="232" t="s">
        <v>144</v>
      </c>
    </row>
    <row r="182" spans="1:65" s="1" customFormat="1" ht="21.75" customHeight="1" x14ac:dyDescent="0.2">
      <c r="A182" s="33"/>
      <c r="B182" s="34"/>
      <c r="C182" s="254" t="s">
        <v>300</v>
      </c>
      <c r="D182" s="254" t="s">
        <v>341</v>
      </c>
      <c r="E182" s="255" t="s">
        <v>889</v>
      </c>
      <c r="F182" s="256" t="s">
        <v>890</v>
      </c>
      <c r="G182" s="257" t="s">
        <v>507</v>
      </c>
      <c r="H182" s="258">
        <v>1</v>
      </c>
      <c r="I182" s="259">
        <v>0</v>
      </c>
      <c r="J182" s="258">
        <f>ROUND(I182*H182,2)</f>
        <v>0</v>
      </c>
      <c r="K182" s="260"/>
      <c r="L182" s="261"/>
      <c r="M182" s="262" t="s">
        <v>1</v>
      </c>
      <c r="N182" s="263" t="s">
        <v>43</v>
      </c>
      <c r="O182" s="70"/>
      <c r="P182" s="217">
        <f>O182*H182</f>
        <v>0</v>
      </c>
      <c r="Q182" s="217">
        <v>1.5699999999999999E-2</v>
      </c>
      <c r="R182" s="217">
        <f>Q182*H182</f>
        <v>1.5699999999999999E-2</v>
      </c>
      <c r="S182" s="217">
        <v>0</v>
      </c>
      <c r="T182" s="21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9" t="s">
        <v>195</v>
      </c>
      <c r="AT182" s="219" t="s">
        <v>341</v>
      </c>
      <c r="AU182" s="219" t="s">
        <v>87</v>
      </c>
      <c r="AY182" s="16" t="s">
        <v>144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85</v>
      </c>
      <c r="BK182" s="220">
        <f>ROUND(I182*H182,2)</f>
        <v>0</v>
      </c>
      <c r="BL182" s="16" t="s">
        <v>150</v>
      </c>
      <c r="BM182" s="219" t="s">
        <v>891</v>
      </c>
    </row>
    <row r="183" spans="1:65" s="12" customFormat="1" x14ac:dyDescent="0.2">
      <c r="B183" s="221"/>
      <c r="C183" s="222"/>
      <c r="D183" s="223" t="s">
        <v>152</v>
      </c>
      <c r="E183" s="224" t="s">
        <v>1</v>
      </c>
      <c r="F183" s="225" t="s">
        <v>885</v>
      </c>
      <c r="G183" s="222"/>
      <c r="H183" s="226">
        <v>1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152</v>
      </c>
      <c r="AU183" s="232" t="s">
        <v>87</v>
      </c>
      <c r="AV183" s="12" t="s">
        <v>87</v>
      </c>
      <c r="AW183" s="12" t="s">
        <v>35</v>
      </c>
      <c r="AX183" s="12" t="s">
        <v>85</v>
      </c>
      <c r="AY183" s="232" t="s">
        <v>144</v>
      </c>
    </row>
    <row r="184" spans="1:65" s="1" customFormat="1" ht="21.75" customHeight="1" x14ac:dyDescent="0.2">
      <c r="A184" s="33"/>
      <c r="B184" s="34"/>
      <c r="C184" s="208" t="s">
        <v>305</v>
      </c>
      <c r="D184" s="208" t="s">
        <v>146</v>
      </c>
      <c r="E184" s="209" t="s">
        <v>892</v>
      </c>
      <c r="F184" s="210" t="s">
        <v>893</v>
      </c>
      <c r="G184" s="211" t="s">
        <v>172</v>
      </c>
      <c r="H184" s="212">
        <v>8</v>
      </c>
      <c r="I184" s="213">
        <v>0</v>
      </c>
      <c r="J184" s="212">
        <f>ROUND(I184*H184,2)</f>
        <v>0</v>
      </c>
      <c r="K184" s="214"/>
      <c r="L184" s="38"/>
      <c r="M184" s="215" t="s">
        <v>1</v>
      </c>
      <c r="N184" s="216" t="s">
        <v>43</v>
      </c>
      <c r="O184" s="70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9" t="s">
        <v>150</v>
      </c>
      <c r="AT184" s="219" t="s">
        <v>146</v>
      </c>
      <c r="AU184" s="219" t="s">
        <v>87</v>
      </c>
      <c r="AY184" s="16" t="s">
        <v>144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85</v>
      </c>
      <c r="BK184" s="220">
        <f>ROUND(I184*H184,2)</f>
        <v>0</v>
      </c>
      <c r="BL184" s="16" t="s">
        <v>150</v>
      </c>
      <c r="BM184" s="219" t="s">
        <v>894</v>
      </c>
    </row>
    <row r="185" spans="1:65" s="12" customFormat="1" x14ac:dyDescent="0.2">
      <c r="B185" s="221"/>
      <c r="C185" s="222"/>
      <c r="D185" s="223" t="s">
        <v>152</v>
      </c>
      <c r="E185" s="224" t="s">
        <v>1</v>
      </c>
      <c r="F185" s="225" t="s">
        <v>895</v>
      </c>
      <c r="G185" s="222"/>
      <c r="H185" s="226">
        <v>8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152</v>
      </c>
      <c r="AU185" s="232" t="s">
        <v>87</v>
      </c>
      <c r="AV185" s="12" t="s">
        <v>87</v>
      </c>
      <c r="AW185" s="12" t="s">
        <v>35</v>
      </c>
      <c r="AX185" s="12" t="s">
        <v>85</v>
      </c>
      <c r="AY185" s="232" t="s">
        <v>144</v>
      </c>
    </row>
    <row r="186" spans="1:65" s="1" customFormat="1" ht="16.5" customHeight="1" x14ac:dyDescent="0.2">
      <c r="A186" s="33"/>
      <c r="B186" s="34"/>
      <c r="C186" s="254" t="s">
        <v>312</v>
      </c>
      <c r="D186" s="254" t="s">
        <v>341</v>
      </c>
      <c r="E186" s="255" t="s">
        <v>896</v>
      </c>
      <c r="F186" s="256" t="s">
        <v>897</v>
      </c>
      <c r="G186" s="257" t="s">
        <v>172</v>
      </c>
      <c r="H186" s="258">
        <v>12</v>
      </c>
      <c r="I186" s="259">
        <v>0</v>
      </c>
      <c r="J186" s="258">
        <f>ROUND(I186*H186,2)</f>
        <v>0</v>
      </c>
      <c r="K186" s="260"/>
      <c r="L186" s="261"/>
      <c r="M186" s="262" t="s">
        <v>1</v>
      </c>
      <c r="N186" s="263" t="s">
        <v>43</v>
      </c>
      <c r="O186" s="70"/>
      <c r="P186" s="217">
        <f>O186*H186</f>
        <v>0</v>
      </c>
      <c r="Q186" s="217">
        <v>2.7999999999999998E-4</v>
      </c>
      <c r="R186" s="217">
        <f>Q186*H186</f>
        <v>3.3599999999999997E-3</v>
      </c>
      <c r="S186" s="217">
        <v>0</v>
      </c>
      <c r="T186" s="21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9" t="s">
        <v>195</v>
      </c>
      <c r="AT186" s="219" t="s">
        <v>341</v>
      </c>
      <c r="AU186" s="219" t="s">
        <v>87</v>
      </c>
      <c r="AY186" s="16" t="s">
        <v>144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85</v>
      </c>
      <c r="BK186" s="220">
        <f>ROUND(I186*H186,2)</f>
        <v>0</v>
      </c>
      <c r="BL186" s="16" t="s">
        <v>150</v>
      </c>
      <c r="BM186" s="219" t="s">
        <v>898</v>
      </c>
    </row>
    <row r="187" spans="1:65" s="12" customFormat="1" x14ac:dyDescent="0.2">
      <c r="B187" s="221"/>
      <c r="C187" s="222"/>
      <c r="D187" s="223" t="s">
        <v>152</v>
      </c>
      <c r="E187" s="224" t="s">
        <v>1</v>
      </c>
      <c r="F187" s="225" t="s">
        <v>899</v>
      </c>
      <c r="G187" s="222"/>
      <c r="H187" s="226">
        <v>12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152</v>
      </c>
      <c r="AU187" s="232" t="s">
        <v>87</v>
      </c>
      <c r="AV187" s="12" t="s">
        <v>87</v>
      </c>
      <c r="AW187" s="12" t="s">
        <v>35</v>
      </c>
      <c r="AX187" s="12" t="s">
        <v>85</v>
      </c>
      <c r="AY187" s="232" t="s">
        <v>144</v>
      </c>
    </row>
    <row r="188" spans="1:65" s="1" customFormat="1" ht="16.5" customHeight="1" x14ac:dyDescent="0.2">
      <c r="A188" s="33"/>
      <c r="B188" s="34"/>
      <c r="C188" s="254" t="s">
        <v>318</v>
      </c>
      <c r="D188" s="254" t="s">
        <v>341</v>
      </c>
      <c r="E188" s="255" t="s">
        <v>900</v>
      </c>
      <c r="F188" s="256" t="s">
        <v>901</v>
      </c>
      <c r="G188" s="257" t="s">
        <v>507</v>
      </c>
      <c r="H188" s="258">
        <v>10</v>
      </c>
      <c r="I188" s="259">
        <v>0</v>
      </c>
      <c r="J188" s="258">
        <f>ROUND(I188*H188,2)</f>
        <v>0</v>
      </c>
      <c r="K188" s="260"/>
      <c r="L188" s="261"/>
      <c r="M188" s="262" t="s">
        <v>1</v>
      </c>
      <c r="N188" s="263" t="s">
        <v>43</v>
      </c>
      <c r="O188" s="70"/>
      <c r="P188" s="217">
        <f>O188*H188</f>
        <v>0</v>
      </c>
      <c r="Q188" s="217">
        <v>5.0000000000000002E-5</v>
      </c>
      <c r="R188" s="217">
        <f>Q188*H188</f>
        <v>5.0000000000000001E-4</v>
      </c>
      <c r="S188" s="217">
        <v>0</v>
      </c>
      <c r="T188" s="21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9" t="s">
        <v>195</v>
      </c>
      <c r="AT188" s="219" t="s">
        <v>341</v>
      </c>
      <c r="AU188" s="219" t="s">
        <v>87</v>
      </c>
      <c r="AY188" s="16" t="s">
        <v>144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6" t="s">
        <v>85</v>
      </c>
      <c r="BK188" s="220">
        <f>ROUND(I188*H188,2)</f>
        <v>0</v>
      </c>
      <c r="BL188" s="16" t="s">
        <v>150</v>
      </c>
      <c r="BM188" s="219" t="s">
        <v>902</v>
      </c>
    </row>
    <row r="189" spans="1:65" s="12" customFormat="1" x14ac:dyDescent="0.2">
      <c r="B189" s="221"/>
      <c r="C189" s="222"/>
      <c r="D189" s="223" t="s">
        <v>152</v>
      </c>
      <c r="E189" s="224" t="s">
        <v>1</v>
      </c>
      <c r="F189" s="225" t="s">
        <v>903</v>
      </c>
      <c r="G189" s="222"/>
      <c r="H189" s="226">
        <v>10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152</v>
      </c>
      <c r="AU189" s="232" t="s">
        <v>87</v>
      </c>
      <c r="AV189" s="12" t="s">
        <v>87</v>
      </c>
      <c r="AW189" s="12" t="s">
        <v>35</v>
      </c>
      <c r="AX189" s="12" t="s">
        <v>85</v>
      </c>
      <c r="AY189" s="232" t="s">
        <v>144</v>
      </c>
    </row>
    <row r="190" spans="1:65" s="1" customFormat="1" ht="21.75" customHeight="1" x14ac:dyDescent="0.2">
      <c r="A190" s="33"/>
      <c r="B190" s="34"/>
      <c r="C190" s="208" t="s">
        <v>323</v>
      </c>
      <c r="D190" s="208" t="s">
        <v>146</v>
      </c>
      <c r="E190" s="209" t="s">
        <v>904</v>
      </c>
      <c r="F190" s="210" t="s">
        <v>905</v>
      </c>
      <c r="G190" s="211" t="s">
        <v>172</v>
      </c>
      <c r="H190" s="212">
        <v>240.5</v>
      </c>
      <c r="I190" s="213">
        <v>0</v>
      </c>
      <c r="J190" s="212">
        <f>ROUND(I190*H190,2)</f>
        <v>0</v>
      </c>
      <c r="K190" s="214"/>
      <c r="L190" s="38"/>
      <c r="M190" s="215" t="s">
        <v>1</v>
      </c>
      <c r="N190" s="216" t="s">
        <v>43</v>
      </c>
      <c r="O190" s="70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9" t="s">
        <v>150</v>
      </c>
      <c r="AT190" s="219" t="s">
        <v>146</v>
      </c>
      <c r="AU190" s="219" t="s">
        <v>87</v>
      </c>
      <c r="AY190" s="16" t="s">
        <v>144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6" t="s">
        <v>85</v>
      </c>
      <c r="BK190" s="220">
        <f>ROUND(I190*H190,2)</f>
        <v>0</v>
      </c>
      <c r="BL190" s="16" t="s">
        <v>150</v>
      </c>
      <c r="BM190" s="219" t="s">
        <v>906</v>
      </c>
    </row>
    <row r="191" spans="1:65" s="12" customFormat="1" x14ac:dyDescent="0.2">
      <c r="B191" s="221"/>
      <c r="C191" s="222"/>
      <c r="D191" s="223" t="s">
        <v>152</v>
      </c>
      <c r="E191" s="224" t="s">
        <v>1</v>
      </c>
      <c r="F191" s="225" t="s">
        <v>907</v>
      </c>
      <c r="G191" s="222"/>
      <c r="H191" s="226">
        <v>240.5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152</v>
      </c>
      <c r="AU191" s="232" t="s">
        <v>87</v>
      </c>
      <c r="AV191" s="12" t="s">
        <v>87</v>
      </c>
      <c r="AW191" s="12" t="s">
        <v>35</v>
      </c>
      <c r="AX191" s="12" t="s">
        <v>85</v>
      </c>
      <c r="AY191" s="232" t="s">
        <v>144</v>
      </c>
    </row>
    <row r="192" spans="1:65" s="1" customFormat="1" ht="21.75" customHeight="1" x14ac:dyDescent="0.2">
      <c r="A192" s="33"/>
      <c r="B192" s="34"/>
      <c r="C192" s="254" t="s">
        <v>329</v>
      </c>
      <c r="D192" s="254" t="s">
        <v>341</v>
      </c>
      <c r="E192" s="255" t="s">
        <v>908</v>
      </c>
      <c r="F192" s="256" t="s">
        <v>909</v>
      </c>
      <c r="G192" s="257" t="s">
        <v>172</v>
      </c>
      <c r="H192" s="258">
        <v>244.11</v>
      </c>
      <c r="I192" s="259">
        <v>0</v>
      </c>
      <c r="J192" s="258">
        <f>ROUND(I192*H192,2)</f>
        <v>0</v>
      </c>
      <c r="K192" s="260"/>
      <c r="L192" s="261"/>
      <c r="M192" s="262" t="s">
        <v>1</v>
      </c>
      <c r="N192" s="263" t="s">
        <v>43</v>
      </c>
      <c r="O192" s="70"/>
      <c r="P192" s="217">
        <f>O192*H192</f>
        <v>0</v>
      </c>
      <c r="Q192" s="217">
        <v>2.14E-3</v>
      </c>
      <c r="R192" s="217">
        <f>Q192*H192</f>
        <v>0.52239540000000007</v>
      </c>
      <c r="S192" s="217">
        <v>0</v>
      </c>
      <c r="T192" s="218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9" t="s">
        <v>195</v>
      </c>
      <c r="AT192" s="219" t="s">
        <v>341</v>
      </c>
      <c r="AU192" s="219" t="s">
        <v>87</v>
      </c>
      <c r="AY192" s="16" t="s">
        <v>144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85</v>
      </c>
      <c r="BK192" s="220">
        <f>ROUND(I192*H192,2)</f>
        <v>0</v>
      </c>
      <c r="BL192" s="16" t="s">
        <v>150</v>
      </c>
      <c r="BM192" s="219" t="s">
        <v>910</v>
      </c>
    </row>
    <row r="193" spans="1:65" s="12" customFormat="1" x14ac:dyDescent="0.2">
      <c r="B193" s="221"/>
      <c r="C193" s="222"/>
      <c r="D193" s="223" t="s">
        <v>152</v>
      </c>
      <c r="E193" s="224" t="s">
        <v>1</v>
      </c>
      <c r="F193" s="225" t="s">
        <v>911</v>
      </c>
      <c r="G193" s="222"/>
      <c r="H193" s="226">
        <v>244.11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152</v>
      </c>
      <c r="AU193" s="232" t="s">
        <v>87</v>
      </c>
      <c r="AV193" s="12" t="s">
        <v>87</v>
      </c>
      <c r="AW193" s="12" t="s">
        <v>35</v>
      </c>
      <c r="AX193" s="12" t="s">
        <v>85</v>
      </c>
      <c r="AY193" s="232" t="s">
        <v>144</v>
      </c>
    </row>
    <row r="194" spans="1:65" s="1" customFormat="1" ht="21.75" customHeight="1" x14ac:dyDescent="0.2">
      <c r="A194" s="33"/>
      <c r="B194" s="34"/>
      <c r="C194" s="208" t="s">
        <v>340</v>
      </c>
      <c r="D194" s="208" t="s">
        <v>146</v>
      </c>
      <c r="E194" s="209" t="s">
        <v>912</v>
      </c>
      <c r="F194" s="210" t="s">
        <v>913</v>
      </c>
      <c r="G194" s="211" t="s">
        <v>507</v>
      </c>
      <c r="H194" s="212">
        <v>51</v>
      </c>
      <c r="I194" s="213">
        <v>0</v>
      </c>
      <c r="J194" s="212">
        <f>ROUND(I194*H194,2)</f>
        <v>0</v>
      </c>
      <c r="K194" s="214"/>
      <c r="L194" s="38"/>
      <c r="M194" s="215" t="s">
        <v>1</v>
      </c>
      <c r="N194" s="216" t="s">
        <v>43</v>
      </c>
      <c r="O194" s="70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9" t="s">
        <v>150</v>
      </c>
      <c r="AT194" s="219" t="s">
        <v>146</v>
      </c>
      <c r="AU194" s="219" t="s">
        <v>87</v>
      </c>
      <c r="AY194" s="16" t="s">
        <v>144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6" t="s">
        <v>85</v>
      </c>
      <c r="BK194" s="220">
        <f>ROUND(I194*H194,2)</f>
        <v>0</v>
      </c>
      <c r="BL194" s="16" t="s">
        <v>150</v>
      </c>
      <c r="BM194" s="219" t="s">
        <v>914</v>
      </c>
    </row>
    <row r="195" spans="1:65" s="12" customFormat="1" ht="22.5" x14ac:dyDescent="0.2">
      <c r="B195" s="221"/>
      <c r="C195" s="222"/>
      <c r="D195" s="223" t="s">
        <v>152</v>
      </c>
      <c r="E195" s="224" t="s">
        <v>1</v>
      </c>
      <c r="F195" s="225" t="s">
        <v>915</v>
      </c>
      <c r="G195" s="222"/>
      <c r="H195" s="226">
        <v>51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152</v>
      </c>
      <c r="AU195" s="232" t="s">
        <v>87</v>
      </c>
      <c r="AV195" s="12" t="s">
        <v>87</v>
      </c>
      <c r="AW195" s="12" t="s">
        <v>35</v>
      </c>
      <c r="AX195" s="12" t="s">
        <v>85</v>
      </c>
      <c r="AY195" s="232" t="s">
        <v>144</v>
      </c>
    </row>
    <row r="196" spans="1:65" s="1" customFormat="1" ht="16.5" customHeight="1" x14ac:dyDescent="0.2">
      <c r="A196" s="33"/>
      <c r="B196" s="34"/>
      <c r="C196" s="254" t="s">
        <v>346</v>
      </c>
      <c r="D196" s="254" t="s">
        <v>341</v>
      </c>
      <c r="E196" s="255" t="s">
        <v>916</v>
      </c>
      <c r="F196" s="256" t="s">
        <v>917</v>
      </c>
      <c r="G196" s="257" t="s">
        <v>507</v>
      </c>
      <c r="H196" s="258">
        <v>51</v>
      </c>
      <c r="I196" s="259">
        <v>0</v>
      </c>
      <c r="J196" s="258">
        <f>ROUND(I196*H196,2)</f>
        <v>0</v>
      </c>
      <c r="K196" s="260"/>
      <c r="L196" s="261"/>
      <c r="M196" s="262" t="s">
        <v>1</v>
      </c>
      <c r="N196" s="263" t="s">
        <v>43</v>
      </c>
      <c r="O196" s="70"/>
      <c r="P196" s="217">
        <f>O196*H196</f>
        <v>0</v>
      </c>
      <c r="Q196" s="217">
        <v>3.8999999999999999E-4</v>
      </c>
      <c r="R196" s="217">
        <f>Q196*H196</f>
        <v>1.9889999999999998E-2</v>
      </c>
      <c r="S196" s="217">
        <v>0</v>
      </c>
      <c r="T196" s="218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9" t="s">
        <v>195</v>
      </c>
      <c r="AT196" s="219" t="s">
        <v>341</v>
      </c>
      <c r="AU196" s="219" t="s">
        <v>87</v>
      </c>
      <c r="AY196" s="16" t="s">
        <v>144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6" t="s">
        <v>85</v>
      </c>
      <c r="BK196" s="220">
        <f>ROUND(I196*H196,2)</f>
        <v>0</v>
      </c>
      <c r="BL196" s="16" t="s">
        <v>150</v>
      </c>
      <c r="BM196" s="219" t="s">
        <v>918</v>
      </c>
    </row>
    <row r="197" spans="1:65" s="12" customFormat="1" x14ac:dyDescent="0.2">
      <c r="B197" s="221"/>
      <c r="C197" s="222"/>
      <c r="D197" s="223" t="s">
        <v>152</v>
      </c>
      <c r="E197" s="224" t="s">
        <v>1</v>
      </c>
      <c r="F197" s="225" t="s">
        <v>442</v>
      </c>
      <c r="G197" s="222"/>
      <c r="H197" s="226">
        <v>51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152</v>
      </c>
      <c r="AU197" s="232" t="s">
        <v>87</v>
      </c>
      <c r="AV197" s="12" t="s">
        <v>87</v>
      </c>
      <c r="AW197" s="12" t="s">
        <v>35</v>
      </c>
      <c r="AX197" s="12" t="s">
        <v>85</v>
      </c>
      <c r="AY197" s="232" t="s">
        <v>144</v>
      </c>
    </row>
    <row r="198" spans="1:65" s="1" customFormat="1" ht="21.75" customHeight="1" x14ac:dyDescent="0.2">
      <c r="A198" s="33"/>
      <c r="B198" s="34"/>
      <c r="C198" s="254" t="s">
        <v>351</v>
      </c>
      <c r="D198" s="254" t="s">
        <v>341</v>
      </c>
      <c r="E198" s="255" t="s">
        <v>919</v>
      </c>
      <c r="F198" s="256" t="s">
        <v>920</v>
      </c>
      <c r="G198" s="257" t="s">
        <v>507</v>
      </c>
      <c r="H198" s="258">
        <v>4</v>
      </c>
      <c r="I198" s="259">
        <v>0</v>
      </c>
      <c r="J198" s="258">
        <f>ROUND(I198*H198,2)</f>
        <v>0</v>
      </c>
      <c r="K198" s="260"/>
      <c r="L198" s="261"/>
      <c r="M198" s="262" t="s">
        <v>1</v>
      </c>
      <c r="N198" s="263" t="s">
        <v>43</v>
      </c>
      <c r="O198" s="70"/>
      <c r="P198" s="217">
        <f>O198*H198</f>
        <v>0</v>
      </c>
      <c r="Q198" s="217">
        <v>3.5999999999999999E-3</v>
      </c>
      <c r="R198" s="217">
        <f>Q198*H198</f>
        <v>1.44E-2</v>
      </c>
      <c r="S198" s="217">
        <v>0</v>
      </c>
      <c r="T198" s="218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9" t="s">
        <v>195</v>
      </c>
      <c r="AT198" s="219" t="s">
        <v>341</v>
      </c>
      <c r="AU198" s="219" t="s">
        <v>87</v>
      </c>
      <c r="AY198" s="16" t="s">
        <v>144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6" t="s">
        <v>85</v>
      </c>
      <c r="BK198" s="220">
        <f>ROUND(I198*H198,2)</f>
        <v>0</v>
      </c>
      <c r="BL198" s="16" t="s">
        <v>150</v>
      </c>
      <c r="BM198" s="219" t="s">
        <v>921</v>
      </c>
    </row>
    <row r="199" spans="1:65" s="12" customFormat="1" x14ac:dyDescent="0.2">
      <c r="B199" s="221"/>
      <c r="C199" s="222"/>
      <c r="D199" s="223" t="s">
        <v>152</v>
      </c>
      <c r="E199" s="224" t="s">
        <v>1</v>
      </c>
      <c r="F199" s="225" t="s">
        <v>922</v>
      </c>
      <c r="G199" s="222"/>
      <c r="H199" s="226">
        <v>4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152</v>
      </c>
      <c r="AU199" s="232" t="s">
        <v>87</v>
      </c>
      <c r="AV199" s="12" t="s">
        <v>87</v>
      </c>
      <c r="AW199" s="12" t="s">
        <v>35</v>
      </c>
      <c r="AX199" s="12" t="s">
        <v>85</v>
      </c>
      <c r="AY199" s="232" t="s">
        <v>144</v>
      </c>
    </row>
    <row r="200" spans="1:65" s="1" customFormat="1" ht="21.75" customHeight="1" x14ac:dyDescent="0.2">
      <c r="A200" s="33"/>
      <c r="B200" s="34"/>
      <c r="C200" s="208" t="s">
        <v>362</v>
      </c>
      <c r="D200" s="208" t="s">
        <v>146</v>
      </c>
      <c r="E200" s="209" t="s">
        <v>923</v>
      </c>
      <c r="F200" s="210" t="s">
        <v>924</v>
      </c>
      <c r="G200" s="211" t="s">
        <v>507</v>
      </c>
      <c r="H200" s="212">
        <v>4</v>
      </c>
      <c r="I200" s="213">
        <v>0</v>
      </c>
      <c r="J200" s="212">
        <f>ROUND(I200*H200,2)</f>
        <v>0</v>
      </c>
      <c r="K200" s="214"/>
      <c r="L200" s="38"/>
      <c r="M200" s="215" t="s">
        <v>1</v>
      </c>
      <c r="N200" s="216" t="s">
        <v>43</v>
      </c>
      <c r="O200" s="70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9" t="s">
        <v>150</v>
      </c>
      <c r="AT200" s="219" t="s">
        <v>146</v>
      </c>
      <c r="AU200" s="219" t="s">
        <v>87</v>
      </c>
      <c r="AY200" s="16" t="s">
        <v>144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6" t="s">
        <v>85</v>
      </c>
      <c r="BK200" s="220">
        <f>ROUND(I200*H200,2)</f>
        <v>0</v>
      </c>
      <c r="BL200" s="16" t="s">
        <v>150</v>
      </c>
      <c r="BM200" s="219" t="s">
        <v>925</v>
      </c>
    </row>
    <row r="201" spans="1:65" s="12" customFormat="1" x14ac:dyDescent="0.2">
      <c r="B201" s="221"/>
      <c r="C201" s="222"/>
      <c r="D201" s="223" t="s">
        <v>152</v>
      </c>
      <c r="E201" s="224" t="s">
        <v>1</v>
      </c>
      <c r="F201" s="225" t="s">
        <v>926</v>
      </c>
      <c r="G201" s="222"/>
      <c r="H201" s="226">
        <v>4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152</v>
      </c>
      <c r="AU201" s="232" t="s">
        <v>87</v>
      </c>
      <c r="AV201" s="12" t="s">
        <v>87</v>
      </c>
      <c r="AW201" s="12" t="s">
        <v>35</v>
      </c>
      <c r="AX201" s="12" t="s">
        <v>85</v>
      </c>
      <c r="AY201" s="232" t="s">
        <v>144</v>
      </c>
    </row>
    <row r="202" spans="1:65" s="1" customFormat="1" ht="16.5" customHeight="1" x14ac:dyDescent="0.2">
      <c r="A202" s="33"/>
      <c r="B202" s="34"/>
      <c r="C202" s="254" t="s">
        <v>367</v>
      </c>
      <c r="D202" s="254" t="s">
        <v>341</v>
      </c>
      <c r="E202" s="255" t="s">
        <v>927</v>
      </c>
      <c r="F202" s="256" t="s">
        <v>928</v>
      </c>
      <c r="G202" s="257" t="s">
        <v>507</v>
      </c>
      <c r="H202" s="258">
        <v>3</v>
      </c>
      <c r="I202" s="259">
        <v>0</v>
      </c>
      <c r="J202" s="258">
        <f>ROUND(I202*H202,2)</f>
        <v>0</v>
      </c>
      <c r="K202" s="260"/>
      <c r="L202" s="261"/>
      <c r="M202" s="262" t="s">
        <v>1</v>
      </c>
      <c r="N202" s="263" t="s">
        <v>43</v>
      </c>
      <c r="O202" s="70"/>
      <c r="P202" s="217">
        <f>O202*H202</f>
        <v>0</v>
      </c>
      <c r="Q202" s="217">
        <v>5.8E-4</v>
      </c>
      <c r="R202" s="217">
        <f>Q202*H202</f>
        <v>1.74E-3</v>
      </c>
      <c r="S202" s="217">
        <v>0</v>
      </c>
      <c r="T202" s="218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9" t="s">
        <v>195</v>
      </c>
      <c r="AT202" s="219" t="s">
        <v>341</v>
      </c>
      <c r="AU202" s="219" t="s">
        <v>87</v>
      </c>
      <c r="AY202" s="16" t="s">
        <v>144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85</v>
      </c>
      <c r="BK202" s="220">
        <f>ROUND(I202*H202,2)</f>
        <v>0</v>
      </c>
      <c r="BL202" s="16" t="s">
        <v>150</v>
      </c>
      <c r="BM202" s="219" t="s">
        <v>929</v>
      </c>
    </row>
    <row r="203" spans="1:65" s="1" customFormat="1" ht="16.5" customHeight="1" x14ac:dyDescent="0.2">
      <c r="A203" s="33"/>
      <c r="B203" s="34"/>
      <c r="C203" s="254" t="s">
        <v>371</v>
      </c>
      <c r="D203" s="254" t="s">
        <v>341</v>
      </c>
      <c r="E203" s="255" t="s">
        <v>930</v>
      </c>
      <c r="F203" s="256" t="s">
        <v>931</v>
      </c>
      <c r="G203" s="257" t="s">
        <v>507</v>
      </c>
      <c r="H203" s="258">
        <v>1</v>
      </c>
      <c r="I203" s="259">
        <v>0</v>
      </c>
      <c r="J203" s="258">
        <f>ROUND(I203*H203,2)</f>
        <v>0</v>
      </c>
      <c r="K203" s="260"/>
      <c r="L203" s="261"/>
      <c r="M203" s="262" t="s">
        <v>1</v>
      </c>
      <c r="N203" s="263" t="s">
        <v>43</v>
      </c>
      <c r="O203" s="70"/>
      <c r="P203" s="217">
        <f>O203*H203</f>
        <v>0</v>
      </c>
      <c r="Q203" s="217">
        <v>6.9999999999999999E-4</v>
      </c>
      <c r="R203" s="217">
        <f>Q203*H203</f>
        <v>6.9999999999999999E-4</v>
      </c>
      <c r="S203" s="217">
        <v>0</v>
      </c>
      <c r="T203" s="21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9" t="s">
        <v>195</v>
      </c>
      <c r="AT203" s="219" t="s">
        <v>341</v>
      </c>
      <c r="AU203" s="219" t="s">
        <v>87</v>
      </c>
      <c r="AY203" s="16" t="s">
        <v>144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6" t="s">
        <v>85</v>
      </c>
      <c r="BK203" s="220">
        <f>ROUND(I203*H203,2)</f>
        <v>0</v>
      </c>
      <c r="BL203" s="16" t="s">
        <v>150</v>
      </c>
      <c r="BM203" s="219" t="s">
        <v>932</v>
      </c>
    </row>
    <row r="204" spans="1:65" s="12" customFormat="1" x14ac:dyDescent="0.2">
      <c r="B204" s="221"/>
      <c r="C204" s="222"/>
      <c r="D204" s="223" t="s">
        <v>152</v>
      </c>
      <c r="E204" s="224" t="s">
        <v>1</v>
      </c>
      <c r="F204" s="225" t="s">
        <v>933</v>
      </c>
      <c r="G204" s="222"/>
      <c r="H204" s="226">
        <v>1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152</v>
      </c>
      <c r="AU204" s="232" t="s">
        <v>87</v>
      </c>
      <c r="AV204" s="12" t="s">
        <v>87</v>
      </c>
      <c r="AW204" s="12" t="s">
        <v>35</v>
      </c>
      <c r="AX204" s="12" t="s">
        <v>85</v>
      </c>
      <c r="AY204" s="232" t="s">
        <v>144</v>
      </c>
    </row>
    <row r="205" spans="1:65" s="1" customFormat="1" ht="21.75" customHeight="1" x14ac:dyDescent="0.2">
      <c r="A205" s="33"/>
      <c r="B205" s="34"/>
      <c r="C205" s="208" t="s">
        <v>375</v>
      </c>
      <c r="D205" s="208" t="s">
        <v>146</v>
      </c>
      <c r="E205" s="209" t="s">
        <v>934</v>
      </c>
      <c r="F205" s="210" t="s">
        <v>935</v>
      </c>
      <c r="G205" s="211" t="s">
        <v>507</v>
      </c>
      <c r="H205" s="212">
        <v>18</v>
      </c>
      <c r="I205" s="213">
        <v>0</v>
      </c>
      <c r="J205" s="212">
        <f>ROUND(I205*H205,2)</f>
        <v>0</v>
      </c>
      <c r="K205" s="214"/>
      <c r="L205" s="38"/>
      <c r="M205" s="215" t="s">
        <v>1</v>
      </c>
      <c r="N205" s="216" t="s">
        <v>43</v>
      </c>
      <c r="O205" s="70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9" t="s">
        <v>150</v>
      </c>
      <c r="AT205" s="219" t="s">
        <v>146</v>
      </c>
      <c r="AU205" s="219" t="s">
        <v>87</v>
      </c>
      <c r="AY205" s="16" t="s">
        <v>144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6" t="s">
        <v>85</v>
      </c>
      <c r="BK205" s="220">
        <f>ROUND(I205*H205,2)</f>
        <v>0</v>
      </c>
      <c r="BL205" s="16" t="s">
        <v>150</v>
      </c>
      <c r="BM205" s="219" t="s">
        <v>936</v>
      </c>
    </row>
    <row r="206" spans="1:65" s="12" customFormat="1" x14ac:dyDescent="0.2">
      <c r="B206" s="221"/>
      <c r="C206" s="222"/>
      <c r="D206" s="223" t="s">
        <v>152</v>
      </c>
      <c r="E206" s="224" t="s">
        <v>1</v>
      </c>
      <c r="F206" s="225" t="s">
        <v>937</v>
      </c>
      <c r="G206" s="222"/>
      <c r="H206" s="226">
        <v>18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152</v>
      </c>
      <c r="AU206" s="232" t="s">
        <v>87</v>
      </c>
      <c r="AV206" s="12" t="s">
        <v>87</v>
      </c>
      <c r="AW206" s="12" t="s">
        <v>35</v>
      </c>
      <c r="AX206" s="12" t="s">
        <v>85</v>
      </c>
      <c r="AY206" s="232" t="s">
        <v>144</v>
      </c>
    </row>
    <row r="207" spans="1:65" s="1" customFormat="1" ht="21.75" customHeight="1" x14ac:dyDescent="0.2">
      <c r="A207" s="33"/>
      <c r="B207" s="34"/>
      <c r="C207" s="254" t="s">
        <v>381</v>
      </c>
      <c r="D207" s="254" t="s">
        <v>341</v>
      </c>
      <c r="E207" s="255" t="s">
        <v>938</v>
      </c>
      <c r="F207" s="256" t="s">
        <v>939</v>
      </c>
      <c r="G207" s="257" t="s">
        <v>507</v>
      </c>
      <c r="H207" s="258">
        <v>18</v>
      </c>
      <c r="I207" s="259">
        <v>0</v>
      </c>
      <c r="J207" s="258">
        <f>ROUND(I207*H207,2)</f>
        <v>0</v>
      </c>
      <c r="K207" s="260"/>
      <c r="L207" s="261"/>
      <c r="M207" s="262" t="s">
        <v>1</v>
      </c>
      <c r="N207" s="263" t="s">
        <v>43</v>
      </c>
      <c r="O207" s="70"/>
      <c r="P207" s="217">
        <f>O207*H207</f>
        <v>0</v>
      </c>
      <c r="Q207" s="217">
        <v>2.0999999999999999E-3</v>
      </c>
      <c r="R207" s="217">
        <f>Q207*H207</f>
        <v>3.78E-2</v>
      </c>
      <c r="S207" s="217">
        <v>0</v>
      </c>
      <c r="T207" s="21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9" t="s">
        <v>195</v>
      </c>
      <c r="AT207" s="219" t="s">
        <v>341</v>
      </c>
      <c r="AU207" s="219" t="s">
        <v>87</v>
      </c>
      <c r="AY207" s="16" t="s">
        <v>144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85</v>
      </c>
      <c r="BK207" s="220">
        <f>ROUND(I207*H207,2)</f>
        <v>0</v>
      </c>
      <c r="BL207" s="16" t="s">
        <v>150</v>
      </c>
      <c r="BM207" s="219" t="s">
        <v>940</v>
      </c>
    </row>
    <row r="208" spans="1:65" s="12" customFormat="1" x14ac:dyDescent="0.2">
      <c r="B208" s="221"/>
      <c r="C208" s="222"/>
      <c r="D208" s="223" t="s">
        <v>152</v>
      </c>
      <c r="E208" s="224" t="s">
        <v>1</v>
      </c>
      <c r="F208" s="225" t="s">
        <v>254</v>
      </c>
      <c r="G208" s="222"/>
      <c r="H208" s="226">
        <v>18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152</v>
      </c>
      <c r="AU208" s="232" t="s">
        <v>87</v>
      </c>
      <c r="AV208" s="12" t="s">
        <v>87</v>
      </c>
      <c r="AW208" s="12" t="s">
        <v>35</v>
      </c>
      <c r="AX208" s="12" t="s">
        <v>85</v>
      </c>
      <c r="AY208" s="232" t="s">
        <v>144</v>
      </c>
    </row>
    <row r="209" spans="1:65" s="1" customFormat="1" ht="16.5" customHeight="1" x14ac:dyDescent="0.2">
      <c r="A209" s="33"/>
      <c r="B209" s="34"/>
      <c r="C209" s="208" t="s">
        <v>387</v>
      </c>
      <c r="D209" s="208" t="s">
        <v>146</v>
      </c>
      <c r="E209" s="209" t="s">
        <v>941</v>
      </c>
      <c r="F209" s="210" t="s">
        <v>942</v>
      </c>
      <c r="G209" s="211" t="s">
        <v>507</v>
      </c>
      <c r="H209" s="212">
        <v>1</v>
      </c>
      <c r="I209" s="213">
        <v>0</v>
      </c>
      <c r="J209" s="212">
        <f>ROUND(I209*H209,2)</f>
        <v>0</v>
      </c>
      <c r="K209" s="214"/>
      <c r="L209" s="38"/>
      <c r="M209" s="215" t="s">
        <v>1</v>
      </c>
      <c r="N209" s="216" t="s">
        <v>43</v>
      </c>
      <c r="O209" s="70"/>
      <c r="P209" s="217">
        <f>O209*H209</f>
        <v>0</v>
      </c>
      <c r="Q209" s="217">
        <v>8.5999999999999998E-4</v>
      </c>
      <c r="R209" s="217">
        <f>Q209*H209</f>
        <v>8.5999999999999998E-4</v>
      </c>
      <c r="S209" s="217">
        <v>0</v>
      </c>
      <c r="T209" s="218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9" t="s">
        <v>150</v>
      </c>
      <c r="AT209" s="219" t="s">
        <v>146</v>
      </c>
      <c r="AU209" s="219" t="s">
        <v>87</v>
      </c>
      <c r="AY209" s="16" t="s">
        <v>144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6" t="s">
        <v>85</v>
      </c>
      <c r="BK209" s="220">
        <f>ROUND(I209*H209,2)</f>
        <v>0</v>
      </c>
      <c r="BL209" s="16" t="s">
        <v>150</v>
      </c>
      <c r="BM209" s="219" t="s">
        <v>943</v>
      </c>
    </row>
    <row r="210" spans="1:65" s="12" customFormat="1" x14ac:dyDescent="0.2">
      <c r="B210" s="221"/>
      <c r="C210" s="222"/>
      <c r="D210" s="223" t="s">
        <v>152</v>
      </c>
      <c r="E210" s="224" t="s">
        <v>1</v>
      </c>
      <c r="F210" s="225" t="s">
        <v>944</v>
      </c>
      <c r="G210" s="222"/>
      <c r="H210" s="226">
        <v>1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152</v>
      </c>
      <c r="AU210" s="232" t="s">
        <v>87</v>
      </c>
      <c r="AV210" s="12" t="s">
        <v>87</v>
      </c>
      <c r="AW210" s="12" t="s">
        <v>35</v>
      </c>
      <c r="AX210" s="12" t="s">
        <v>85</v>
      </c>
      <c r="AY210" s="232" t="s">
        <v>144</v>
      </c>
    </row>
    <row r="211" spans="1:65" s="1" customFormat="1" ht="21.75" customHeight="1" x14ac:dyDescent="0.2">
      <c r="A211" s="33"/>
      <c r="B211" s="34"/>
      <c r="C211" s="254" t="s">
        <v>393</v>
      </c>
      <c r="D211" s="254" t="s">
        <v>341</v>
      </c>
      <c r="E211" s="255" t="s">
        <v>945</v>
      </c>
      <c r="F211" s="256" t="s">
        <v>946</v>
      </c>
      <c r="G211" s="257" t="s">
        <v>507</v>
      </c>
      <c r="H211" s="258">
        <v>1</v>
      </c>
      <c r="I211" s="259">
        <v>0</v>
      </c>
      <c r="J211" s="258">
        <f>ROUND(I211*H211,2)</f>
        <v>0</v>
      </c>
      <c r="K211" s="260"/>
      <c r="L211" s="261"/>
      <c r="M211" s="262" t="s">
        <v>1</v>
      </c>
      <c r="N211" s="263" t="s">
        <v>43</v>
      </c>
      <c r="O211" s="70"/>
      <c r="P211" s="217">
        <f>O211*H211</f>
        <v>0</v>
      </c>
      <c r="Q211" s="217">
        <v>1.7999999999999999E-2</v>
      </c>
      <c r="R211" s="217">
        <f>Q211*H211</f>
        <v>1.7999999999999999E-2</v>
      </c>
      <c r="S211" s="217">
        <v>0</v>
      </c>
      <c r="T211" s="218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9" t="s">
        <v>195</v>
      </c>
      <c r="AT211" s="219" t="s">
        <v>341</v>
      </c>
      <c r="AU211" s="219" t="s">
        <v>87</v>
      </c>
      <c r="AY211" s="16" t="s">
        <v>144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6" t="s">
        <v>85</v>
      </c>
      <c r="BK211" s="220">
        <f>ROUND(I211*H211,2)</f>
        <v>0</v>
      </c>
      <c r="BL211" s="16" t="s">
        <v>150</v>
      </c>
      <c r="BM211" s="219" t="s">
        <v>947</v>
      </c>
    </row>
    <row r="212" spans="1:65" s="12" customFormat="1" x14ac:dyDescent="0.2">
      <c r="B212" s="221"/>
      <c r="C212" s="222"/>
      <c r="D212" s="223" t="s">
        <v>152</v>
      </c>
      <c r="E212" s="224" t="s">
        <v>1</v>
      </c>
      <c r="F212" s="225" t="s">
        <v>85</v>
      </c>
      <c r="G212" s="222"/>
      <c r="H212" s="226">
        <v>1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152</v>
      </c>
      <c r="AU212" s="232" t="s">
        <v>87</v>
      </c>
      <c r="AV212" s="12" t="s">
        <v>87</v>
      </c>
      <c r="AW212" s="12" t="s">
        <v>35</v>
      </c>
      <c r="AX212" s="12" t="s">
        <v>85</v>
      </c>
      <c r="AY212" s="232" t="s">
        <v>144</v>
      </c>
    </row>
    <row r="213" spans="1:65" s="1" customFormat="1" ht="21.75" customHeight="1" x14ac:dyDescent="0.2">
      <c r="A213" s="33"/>
      <c r="B213" s="34"/>
      <c r="C213" s="254" t="s">
        <v>398</v>
      </c>
      <c r="D213" s="254" t="s">
        <v>341</v>
      </c>
      <c r="E213" s="255" t="s">
        <v>948</v>
      </c>
      <c r="F213" s="256" t="s">
        <v>949</v>
      </c>
      <c r="G213" s="257" t="s">
        <v>507</v>
      </c>
      <c r="H213" s="258">
        <v>1</v>
      </c>
      <c r="I213" s="259">
        <v>0</v>
      </c>
      <c r="J213" s="258">
        <f>ROUND(I213*H213,2)</f>
        <v>0</v>
      </c>
      <c r="K213" s="260"/>
      <c r="L213" s="261"/>
      <c r="M213" s="262" t="s">
        <v>1</v>
      </c>
      <c r="N213" s="263" t="s">
        <v>43</v>
      </c>
      <c r="O213" s="70"/>
      <c r="P213" s="217">
        <f>O213*H213</f>
        <v>0</v>
      </c>
      <c r="Q213" s="217">
        <v>3.5000000000000001E-3</v>
      </c>
      <c r="R213" s="217">
        <f>Q213*H213</f>
        <v>3.5000000000000001E-3</v>
      </c>
      <c r="S213" s="217">
        <v>0</v>
      </c>
      <c r="T213" s="218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9" t="s">
        <v>195</v>
      </c>
      <c r="AT213" s="219" t="s">
        <v>341</v>
      </c>
      <c r="AU213" s="219" t="s">
        <v>87</v>
      </c>
      <c r="AY213" s="16" t="s">
        <v>144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6" t="s">
        <v>85</v>
      </c>
      <c r="BK213" s="220">
        <f>ROUND(I213*H213,2)</f>
        <v>0</v>
      </c>
      <c r="BL213" s="16" t="s">
        <v>150</v>
      </c>
      <c r="BM213" s="219" t="s">
        <v>950</v>
      </c>
    </row>
    <row r="214" spans="1:65" s="12" customFormat="1" x14ac:dyDescent="0.2">
      <c r="B214" s="221"/>
      <c r="C214" s="222"/>
      <c r="D214" s="223" t="s">
        <v>152</v>
      </c>
      <c r="E214" s="224" t="s">
        <v>1</v>
      </c>
      <c r="F214" s="225" t="s">
        <v>85</v>
      </c>
      <c r="G214" s="222"/>
      <c r="H214" s="226">
        <v>1</v>
      </c>
      <c r="I214" s="227"/>
      <c r="J214" s="222"/>
      <c r="K214" s="222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152</v>
      </c>
      <c r="AU214" s="232" t="s">
        <v>87</v>
      </c>
      <c r="AV214" s="12" t="s">
        <v>87</v>
      </c>
      <c r="AW214" s="12" t="s">
        <v>35</v>
      </c>
      <c r="AX214" s="12" t="s">
        <v>85</v>
      </c>
      <c r="AY214" s="232" t="s">
        <v>144</v>
      </c>
    </row>
    <row r="215" spans="1:65" s="1" customFormat="1" ht="16.5" customHeight="1" x14ac:dyDescent="0.2">
      <c r="A215" s="33"/>
      <c r="B215" s="34"/>
      <c r="C215" s="208" t="s">
        <v>405</v>
      </c>
      <c r="D215" s="208" t="s">
        <v>146</v>
      </c>
      <c r="E215" s="209" t="s">
        <v>951</v>
      </c>
      <c r="F215" s="210" t="s">
        <v>952</v>
      </c>
      <c r="G215" s="211" t="s">
        <v>507</v>
      </c>
      <c r="H215" s="212">
        <v>1</v>
      </c>
      <c r="I215" s="213">
        <v>0</v>
      </c>
      <c r="J215" s="212">
        <f>ROUND(I215*H215,2)</f>
        <v>0</v>
      </c>
      <c r="K215" s="214"/>
      <c r="L215" s="38"/>
      <c r="M215" s="215" t="s">
        <v>1</v>
      </c>
      <c r="N215" s="216" t="s">
        <v>43</v>
      </c>
      <c r="O215" s="70"/>
      <c r="P215" s="217">
        <f>O215*H215</f>
        <v>0</v>
      </c>
      <c r="Q215" s="217">
        <v>3.4000000000000002E-4</v>
      </c>
      <c r="R215" s="217">
        <f>Q215*H215</f>
        <v>3.4000000000000002E-4</v>
      </c>
      <c r="S215" s="217">
        <v>0</v>
      </c>
      <c r="T215" s="218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9" t="s">
        <v>150</v>
      </c>
      <c r="AT215" s="219" t="s">
        <v>146</v>
      </c>
      <c r="AU215" s="219" t="s">
        <v>87</v>
      </c>
      <c r="AY215" s="16" t="s">
        <v>144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6" t="s">
        <v>85</v>
      </c>
      <c r="BK215" s="220">
        <f>ROUND(I215*H215,2)</f>
        <v>0</v>
      </c>
      <c r="BL215" s="16" t="s">
        <v>150</v>
      </c>
      <c r="BM215" s="219" t="s">
        <v>953</v>
      </c>
    </row>
    <row r="216" spans="1:65" s="12" customFormat="1" x14ac:dyDescent="0.2">
      <c r="B216" s="221"/>
      <c r="C216" s="222"/>
      <c r="D216" s="223" t="s">
        <v>152</v>
      </c>
      <c r="E216" s="224" t="s">
        <v>1</v>
      </c>
      <c r="F216" s="225" t="s">
        <v>954</v>
      </c>
      <c r="G216" s="222"/>
      <c r="H216" s="226">
        <v>1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152</v>
      </c>
      <c r="AU216" s="232" t="s">
        <v>87</v>
      </c>
      <c r="AV216" s="12" t="s">
        <v>87</v>
      </c>
      <c r="AW216" s="12" t="s">
        <v>35</v>
      </c>
      <c r="AX216" s="12" t="s">
        <v>85</v>
      </c>
      <c r="AY216" s="232" t="s">
        <v>144</v>
      </c>
    </row>
    <row r="217" spans="1:65" s="1" customFormat="1" ht="33" customHeight="1" x14ac:dyDescent="0.2">
      <c r="A217" s="33"/>
      <c r="B217" s="34"/>
      <c r="C217" s="254" t="s">
        <v>413</v>
      </c>
      <c r="D217" s="254" t="s">
        <v>341</v>
      </c>
      <c r="E217" s="255" t="s">
        <v>955</v>
      </c>
      <c r="F217" s="256" t="s">
        <v>956</v>
      </c>
      <c r="G217" s="257" t="s">
        <v>507</v>
      </c>
      <c r="H217" s="258">
        <v>1</v>
      </c>
      <c r="I217" s="259">
        <v>0</v>
      </c>
      <c r="J217" s="258">
        <f>ROUND(I217*H217,2)</f>
        <v>0</v>
      </c>
      <c r="K217" s="260"/>
      <c r="L217" s="261"/>
      <c r="M217" s="262" t="s">
        <v>1</v>
      </c>
      <c r="N217" s="263" t="s">
        <v>43</v>
      </c>
      <c r="O217" s="70"/>
      <c r="P217" s="217">
        <f>O217*H217</f>
        <v>0</v>
      </c>
      <c r="Q217" s="217">
        <v>4.8000000000000001E-2</v>
      </c>
      <c r="R217" s="217">
        <f>Q217*H217</f>
        <v>4.8000000000000001E-2</v>
      </c>
      <c r="S217" s="217">
        <v>0</v>
      </c>
      <c r="T217" s="218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9" t="s">
        <v>195</v>
      </c>
      <c r="AT217" s="219" t="s">
        <v>341</v>
      </c>
      <c r="AU217" s="219" t="s">
        <v>87</v>
      </c>
      <c r="AY217" s="16" t="s">
        <v>144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6" t="s">
        <v>85</v>
      </c>
      <c r="BK217" s="220">
        <f>ROUND(I217*H217,2)</f>
        <v>0</v>
      </c>
      <c r="BL217" s="16" t="s">
        <v>150</v>
      </c>
      <c r="BM217" s="219" t="s">
        <v>957</v>
      </c>
    </row>
    <row r="218" spans="1:65" s="12" customFormat="1" x14ac:dyDescent="0.2">
      <c r="B218" s="221"/>
      <c r="C218" s="222"/>
      <c r="D218" s="223" t="s">
        <v>152</v>
      </c>
      <c r="E218" s="224" t="s">
        <v>1</v>
      </c>
      <c r="F218" s="225" t="s">
        <v>85</v>
      </c>
      <c r="G218" s="222"/>
      <c r="H218" s="226">
        <v>1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152</v>
      </c>
      <c r="AU218" s="232" t="s">
        <v>87</v>
      </c>
      <c r="AV218" s="12" t="s">
        <v>87</v>
      </c>
      <c r="AW218" s="12" t="s">
        <v>35</v>
      </c>
      <c r="AX218" s="12" t="s">
        <v>85</v>
      </c>
      <c r="AY218" s="232" t="s">
        <v>144</v>
      </c>
    </row>
    <row r="219" spans="1:65" s="1" customFormat="1" ht="21.75" customHeight="1" x14ac:dyDescent="0.2">
      <c r="A219" s="33"/>
      <c r="B219" s="34"/>
      <c r="C219" s="208" t="s">
        <v>403</v>
      </c>
      <c r="D219" s="208" t="s">
        <v>146</v>
      </c>
      <c r="E219" s="209" t="s">
        <v>958</v>
      </c>
      <c r="F219" s="210" t="s">
        <v>959</v>
      </c>
      <c r="G219" s="211" t="s">
        <v>172</v>
      </c>
      <c r="H219" s="212">
        <v>198.5</v>
      </c>
      <c r="I219" s="213">
        <v>0</v>
      </c>
      <c r="J219" s="212">
        <f>ROUND(I219*H219,2)</f>
        <v>0</v>
      </c>
      <c r="K219" s="214"/>
      <c r="L219" s="38"/>
      <c r="M219" s="215" t="s">
        <v>1</v>
      </c>
      <c r="N219" s="216" t="s">
        <v>43</v>
      </c>
      <c r="O219" s="70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9" t="s">
        <v>150</v>
      </c>
      <c r="AT219" s="219" t="s">
        <v>146</v>
      </c>
      <c r="AU219" s="219" t="s">
        <v>87</v>
      </c>
      <c r="AY219" s="16" t="s">
        <v>144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6" t="s">
        <v>85</v>
      </c>
      <c r="BK219" s="220">
        <f>ROUND(I219*H219,2)</f>
        <v>0</v>
      </c>
      <c r="BL219" s="16" t="s">
        <v>150</v>
      </c>
      <c r="BM219" s="219" t="s">
        <v>960</v>
      </c>
    </row>
    <row r="220" spans="1:65" s="12" customFormat="1" ht="33.75" x14ac:dyDescent="0.2">
      <c r="B220" s="221"/>
      <c r="C220" s="222"/>
      <c r="D220" s="223" t="s">
        <v>152</v>
      </c>
      <c r="E220" s="224" t="s">
        <v>1</v>
      </c>
      <c r="F220" s="225" t="s">
        <v>961</v>
      </c>
      <c r="G220" s="222"/>
      <c r="H220" s="226">
        <v>198.5</v>
      </c>
      <c r="I220" s="227"/>
      <c r="J220" s="222"/>
      <c r="K220" s="222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152</v>
      </c>
      <c r="AU220" s="232" t="s">
        <v>87</v>
      </c>
      <c r="AV220" s="12" t="s">
        <v>87</v>
      </c>
      <c r="AW220" s="12" t="s">
        <v>35</v>
      </c>
      <c r="AX220" s="12" t="s">
        <v>85</v>
      </c>
      <c r="AY220" s="232" t="s">
        <v>144</v>
      </c>
    </row>
    <row r="221" spans="1:65" s="1" customFormat="1" ht="21.75" customHeight="1" x14ac:dyDescent="0.2">
      <c r="A221" s="33"/>
      <c r="B221" s="34"/>
      <c r="C221" s="208" t="s">
        <v>421</v>
      </c>
      <c r="D221" s="208" t="s">
        <v>146</v>
      </c>
      <c r="E221" s="209" t="s">
        <v>962</v>
      </c>
      <c r="F221" s="210" t="s">
        <v>963</v>
      </c>
      <c r="G221" s="211" t="s">
        <v>172</v>
      </c>
      <c r="H221" s="212">
        <v>240.5</v>
      </c>
      <c r="I221" s="213">
        <v>0</v>
      </c>
      <c r="J221" s="212">
        <f>ROUND(I221*H221,2)</f>
        <v>0</v>
      </c>
      <c r="K221" s="214"/>
      <c r="L221" s="38"/>
      <c r="M221" s="215" t="s">
        <v>1</v>
      </c>
      <c r="N221" s="216" t="s">
        <v>43</v>
      </c>
      <c r="O221" s="70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9" t="s">
        <v>150</v>
      </c>
      <c r="AT221" s="219" t="s">
        <v>146</v>
      </c>
      <c r="AU221" s="219" t="s">
        <v>87</v>
      </c>
      <c r="AY221" s="16" t="s">
        <v>144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85</v>
      </c>
      <c r="BK221" s="220">
        <f>ROUND(I221*H221,2)</f>
        <v>0</v>
      </c>
      <c r="BL221" s="16" t="s">
        <v>150</v>
      </c>
      <c r="BM221" s="219" t="s">
        <v>964</v>
      </c>
    </row>
    <row r="222" spans="1:65" s="12" customFormat="1" x14ac:dyDescent="0.2">
      <c r="B222" s="221"/>
      <c r="C222" s="222"/>
      <c r="D222" s="223" t="s">
        <v>152</v>
      </c>
      <c r="E222" s="224" t="s">
        <v>1</v>
      </c>
      <c r="F222" s="225" t="s">
        <v>965</v>
      </c>
      <c r="G222" s="222"/>
      <c r="H222" s="226">
        <v>240.5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152</v>
      </c>
      <c r="AU222" s="232" t="s">
        <v>87</v>
      </c>
      <c r="AV222" s="12" t="s">
        <v>87</v>
      </c>
      <c r="AW222" s="12" t="s">
        <v>35</v>
      </c>
      <c r="AX222" s="12" t="s">
        <v>85</v>
      </c>
      <c r="AY222" s="232" t="s">
        <v>144</v>
      </c>
    </row>
    <row r="223" spans="1:65" s="1" customFormat="1" ht="16.5" customHeight="1" x14ac:dyDescent="0.2">
      <c r="A223" s="33"/>
      <c r="B223" s="34"/>
      <c r="C223" s="208" t="s">
        <v>425</v>
      </c>
      <c r="D223" s="208" t="s">
        <v>146</v>
      </c>
      <c r="E223" s="209" t="s">
        <v>966</v>
      </c>
      <c r="F223" s="210" t="s">
        <v>967</v>
      </c>
      <c r="G223" s="211" t="s">
        <v>507</v>
      </c>
      <c r="H223" s="212">
        <v>19</v>
      </c>
      <c r="I223" s="213">
        <v>0</v>
      </c>
      <c r="J223" s="212">
        <f>ROUND(I223*H223,2)</f>
        <v>0</v>
      </c>
      <c r="K223" s="214"/>
      <c r="L223" s="38"/>
      <c r="M223" s="215" t="s">
        <v>1</v>
      </c>
      <c r="N223" s="216" t="s">
        <v>43</v>
      </c>
      <c r="O223" s="70"/>
      <c r="P223" s="217">
        <f>O223*H223</f>
        <v>0</v>
      </c>
      <c r="Q223" s="217">
        <v>0.12303</v>
      </c>
      <c r="R223" s="217">
        <f>Q223*H223</f>
        <v>2.3375699999999999</v>
      </c>
      <c r="S223" s="217">
        <v>0</v>
      </c>
      <c r="T223" s="218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9" t="s">
        <v>150</v>
      </c>
      <c r="AT223" s="219" t="s">
        <v>146</v>
      </c>
      <c r="AU223" s="219" t="s">
        <v>87</v>
      </c>
      <c r="AY223" s="16" t="s">
        <v>144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6" t="s">
        <v>85</v>
      </c>
      <c r="BK223" s="220">
        <f>ROUND(I223*H223,2)</f>
        <v>0</v>
      </c>
      <c r="BL223" s="16" t="s">
        <v>150</v>
      </c>
      <c r="BM223" s="219" t="s">
        <v>968</v>
      </c>
    </row>
    <row r="224" spans="1:65" s="12" customFormat="1" ht="22.5" x14ac:dyDescent="0.2">
      <c r="B224" s="221"/>
      <c r="C224" s="222"/>
      <c r="D224" s="223" t="s">
        <v>152</v>
      </c>
      <c r="E224" s="224" t="s">
        <v>1</v>
      </c>
      <c r="F224" s="225" t="s">
        <v>969</v>
      </c>
      <c r="G224" s="222"/>
      <c r="H224" s="226">
        <v>19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152</v>
      </c>
      <c r="AU224" s="232" t="s">
        <v>87</v>
      </c>
      <c r="AV224" s="12" t="s">
        <v>87</v>
      </c>
      <c r="AW224" s="12" t="s">
        <v>35</v>
      </c>
      <c r="AX224" s="12" t="s">
        <v>85</v>
      </c>
      <c r="AY224" s="232" t="s">
        <v>144</v>
      </c>
    </row>
    <row r="225" spans="1:65" s="1" customFormat="1" ht="16.5" customHeight="1" x14ac:dyDescent="0.2">
      <c r="A225" s="33"/>
      <c r="B225" s="34"/>
      <c r="C225" s="254" t="s">
        <v>430</v>
      </c>
      <c r="D225" s="254" t="s">
        <v>341</v>
      </c>
      <c r="E225" s="255" t="s">
        <v>970</v>
      </c>
      <c r="F225" s="256" t="s">
        <v>971</v>
      </c>
      <c r="G225" s="257" t="s">
        <v>507</v>
      </c>
      <c r="H225" s="258">
        <v>18</v>
      </c>
      <c r="I225" s="259">
        <v>0</v>
      </c>
      <c r="J225" s="258">
        <f>ROUND(I225*H225,2)</f>
        <v>0</v>
      </c>
      <c r="K225" s="260"/>
      <c r="L225" s="261"/>
      <c r="M225" s="262" t="s">
        <v>1</v>
      </c>
      <c r="N225" s="263" t="s">
        <v>43</v>
      </c>
      <c r="O225" s="70"/>
      <c r="P225" s="217">
        <f>O225*H225</f>
        <v>0</v>
      </c>
      <c r="Q225" s="217">
        <v>3.5000000000000001E-3</v>
      </c>
      <c r="R225" s="217">
        <f>Q225*H225</f>
        <v>6.3E-2</v>
      </c>
      <c r="S225" s="217">
        <v>0</v>
      </c>
      <c r="T225" s="218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9" t="s">
        <v>195</v>
      </c>
      <c r="AT225" s="219" t="s">
        <v>341</v>
      </c>
      <c r="AU225" s="219" t="s">
        <v>87</v>
      </c>
      <c r="AY225" s="16" t="s">
        <v>144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6" t="s">
        <v>85</v>
      </c>
      <c r="BK225" s="220">
        <f>ROUND(I225*H225,2)</f>
        <v>0</v>
      </c>
      <c r="BL225" s="16" t="s">
        <v>150</v>
      </c>
      <c r="BM225" s="219" t="s">
        <v>972</v>
      </c>
    </row>
    <row r="226" spans="1:65" s="12" customFormat="1" x14ac:dyDescent="0.2">
      <c r="B226" s="221"/>
      <c r="C226" s="222"/>
      <c r="D226" s="223" t="s">
        <v>152</v>
      </c>
      <c r="E226" s="224" t="s">
        <v>1</v>
      </c>
      <c r="F226" s="225" t="s">
        <v>254</v>
      </c>
      <c r="G226" s="222"/>
      <c r="H226" s="226">
        <v>18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152</v>
      </c>
      <c r="AU226" s="232" t="s">
        <v>87</v>
      </c>
      <c r="AV226" s="12" t="s">
        <v>87</v>
      </c>
      <c r="AW226" s="12" t="s">
        <v>35</v>
      </c>
      <c r="AX226" s="12" t="s">
        <v>85</v>
      </c>
      <c r="AY226" s="232" t="s">
        <v>144</v>
      </c>
    </row>
    <row r="227" spans="1:65" s="1" customFormat="1" ht="21.75" customHeight="1" x14ac:dyDescent="0.2">
      <c r="A227" s="33"/>
      <c r="B227" s="34"/>
      <c r="C227" s="254" t="s">
        <v>434</v>
      </c>
      <c r="D227" s="254" t="s">
        <v>341</v>
      </c>
      <c r="E227" s="255" t="s">
        <v>973</v>
      </c>
      <c r="F227" s="256" t="s">
        <v>974</v>
      </c>
      <c r="G227" s="257" t="s">
        <v>507</v>
      </c>
      <c r="H227" s="258">
        <v>19</v>
      </c>
      <c r="I227" s="259">
        <v>0</v>
      </c>
      <c r="J227" s="258">
        <f>ROUND(I227*H227,2)</f>
        <v>0</v>
      </c>
      <c r="K227" s="260"/>
      <c r="L227" s="261"/>
      <c r="M227" s="262" t="s">
        <v>1</v>
      </c>
      <c r="N227" s="263" t="s">
        <v>43</v>
      </c>
      <c r="O227" s="70"/>
      <c r="P227" s="217">
        <f>O227*H227</f>
        <v>0</v>
      </c>
      <c r="Q227" s="217">
        <v>1.3299999999999999E-2</v>
      </c>
      <c r="R227" s="217">
        <f>Q227*H227</f>
        <v>0.25269999999999998</v>
      </c>
      <c r="S227" s="217">
        <v>0</v>
      </c>
      <c r="T227" s="218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9" t="s">
        <v>195</v>
      </c>
      <c r="AT227" s="219" t="s">
        <v>341</v>
      </c>
      <c r="AU227" s="219" t="s">
        <v>87</v>
      </c>
      <c r="AY227" s="16" t="s">
        <v>144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6" t="s">
        <v>85</v>
      </c>
      <c r="BK227" s="220">
        <f>ROUND(I227*H227,2)</f>
        <v>0</v>
      </c>
      <c r="BL227" s="16" t="s">
        <v>150</v>
      </c>
      <c r="BM227" s="219" t="s">
        <v>975</v>
      </c>
    </row>
    <row r="228" spans="1:65" s="12" customFormat="1" x14ac:dyDescent="0.2">
      <c r="B228" s="221"/>
      <c r="C228" s="222"/>
      <c r="D228" s="223" t="s">
        <v>152</v>
      </c>
      <c r="E228" s="224" t="s">
        <v>1</v>
      </c>
      <c r="F228" s="225" t="s">
        <v>262</v>
      </c>
      <c r="G228" s="222"/>
      <c r="H228" s="226">
        <v>19</v>
      </c>
      <c r="I228" s="227"/>
      <c r="J228" s="222"/>
      <c r="K228" s="222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152</v>
      </c>
      <c r="AU228" s="232" t="s">
        <v>87</v>
      </c>
      <c r="AV228" s="12" t="s">
        <v>87</v>
      </c>
      <c r="AW228" s="12" t="s">
        <v>35</v>
      </c>
      <c r="AX228" s="12" t="s">
        <v>85</v>
      </c>
      <c r="AY228" s="232" t="s">
        <v>144</v>
      </c>
    </row>
    <row r="229" spans="1:65" s="1" customFormat="1" ht="21.75" customHeight="1" x14ac:dyDescent="0.2">
      <c r="A229" s="33"/>
      <c r="B229" s="34"/>
      <c r="C229" s="254" t="s">
        <v>438</v>
      </c>
      <c r="D229" s="254" t="s">
        <v>341</v>
      </c>
      <c r="E229" s="255" t="s">
        <v>976</v>
      </c>
      <c r="F229" s="256" t="s">
        <v>977</v>
      </c>
      <c r="G229" s="257" t="s">
        <v>507</v>
      </c>
      <c r="H229" s="258">
        <v>19</v>
      </c>
      <c r="I229" s="259">
        <v>0</v>
      </c>
      <c r="J229" s="258">
        <f>ROUND(I229*H229,2)</f>
        <v>0</v>
      </c>
      <c r="K229" s="260"/>
      <c r="L229" s="261"/>
      <c r="M229" s="262" t="s">
        <v>1</v>
      </c>
      <c r="N229" s="263" t="s">
        <v>43</v>
      </c>
      <c r="O229" s="70"/>
      <c r="P229" s="217">
        <f>O229*H229</f>
        <v>0</v>
      </c>
      <c r="Q229" s="217">
        <v>8.9999999999999998E-4</v>
      </c>
      <c r="R229" s="217">
        <f>Q229*H229</f>
        <v>1.7100000000000001E-2</v>
      </c>
      <c r="S229" s="217">
        <v>0</v>
      </c>
      <c r="T229" s="218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9" t="s">
        <v>195</v>
      </c>
      <c r="AT229" s="219" t="s">
        <v>341</v>
      </c>
      <c r="AU229" s="219" t="s">
        <v>87</v>
      </c>
      <c r="AY229" s="16" t="s">
        <v>144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6" t="s">
        <v>85</v>
      </c>
      <c r="BK229" s="220">
        <f>ROUND(I229*H229,2)</f>
        <v>0</v>
      </c>
      <c r="BL229" s="16" t="s">
        <v>150</v>
      </c>
      <c r="BM229" s="219" t="s">
        <v>978</v>
      </c>
    </row>
    <row r="230" spans="1:65" s="12" customFormat="1" x14ac:dyDescent="0.2">
      <c r="B230" s="221"/>
      <c r="C230" s="222"/>
      <c r="D230" s="223" t="s">
        <v>152</v>
      </c>
      <c r="E230" s="224" t="s">
        <v>1</v>
      </c>
      <c r="F230" s="225" t="s">
        <v>262</v>
      </c>
      <c r="G230" s="222"/>
      <c r="H230" s="226">
        <v>19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152</v>
      </c>
      <c r="AU230" s="232" t="s">
        <v>87</v>
      </c>
      <c r="AV230" s="12" t="s">
        <v>87</v>
      </c>
      <c r="AW230" s="12" t="s">
        <v>35</v>
      </c>
      <c r="AX230" s="12" t="s">
        <v>85</v>
      </c>
      <c r="AY230" s="232" t="s">
        <v>144</v>
      </c>
    </row>
    <row r="231" spans="1:65" s="1" customFormat="1" ht="16.5" customHeight="1" x14ac:dyDescent="0.2">
      <c r="A231" s="33"/>
      <c r="B231" s="34"/>
      <c r="C231" s="208" t="s">
        <v>442</v>
      </c>
      <c r="D231" s="208" t="s">
        <v>146</v>
      </c>
      <c r="E231" s="209" t="s">
        <v>979</v>
      </c>
      <c r="F231" s="210" t="s">
        <v>980</v>
      </c>
      <c r="G231" s="211" t="s">
        <v>507</v>
      </c>
      <c r="H231" s="212">
        <v>1</v>
      </c>
      <c r="I231" s="213">
        <v>0</v>
      </c>
      <c r="J231" s="212">
        <f>ROUND(I231*H231,2)</f>
        <v>0</v>
      </c>
      <c r="K231" s="214"/>
      <c r="L231" s="38"/>
      <c r="M231" s="215" t="s">
        <v>1</v>
      </c>
      <c r="N231" s="216" t="s">
        <v>43</v>
      </c>
      <c r="O231" s="70"/>
      <c r="P231" s="217">
        <f>O231*H231</f>
        <v>0</v>
      </c>
      <c r="Q231" s="217">
        <v>0.32906000000000002</v>
      </c>
      <c r="R231" s="217">
        <f>Q231*H231</f>
        <v>0.32906000000000002</v>
      </c>
      <c r="S231" s="217">
        <v>0</v>
      </c>
      <c r="T231" s="218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9" t="s">
        <v>150</v>
      </c>
      <c r="AT231" s="219" t="s">
        <v>146</v>
      </c>
      <c r="AU231" s="219" t="s">
        <v>87</v>
      </c>
      <c r="AY231" s="16" t="s">
        <v>144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6" t="s">
        <v>85</v>
      </c>
      <c r="BK231" s="220">
        <f>ROUND(I231*H231,2)</f>
        <v>0</v>
      </c>
      <c r="BL231" s="16" t="s">
        <v>150</v>
      </c>
      <c r="BM231" s="219" t="s">
        <v>981</v>
      </c>
    </row>
    <row r="232" spans="1:65" s="12" customFormat="1" x14ac:dyDescent="0.2">
      <c r="B232" s="221"/>
      <c r="C232" s="222"/>
      <c r="D232" s="223" t="s">
        <v>152</v>
      </c>
      <c r="E232" s="224" t="s">
        <v>1</v>
      </c>
      <c r="F232" s="225" t="s">
        <v>885</v>
      </c>
      <c r="G232" s="222"/>
      <c r="H232" s="226">
        <v>1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152</v>
      </c>
      <c r="AU232" s="232" t="s">
        <v>87</v>
      </c>
      <c r="AV232" s="12" t="s">
        <v>87</v>
      </c>
      <c r="AW232" s="12" t="s">
        <v>35</v>
      </c>
      <c r="AX232" s="12" t="s">
        <v>85</v>
      </c>
      <c r="AY232" s="232" t="s">
        <v>144</v>
      </c>
    </row>
    <row r="233" spans="1:65" s="1" customFormat="1" ht="16.5" customHeight="1" x14ac:dyDescent="0.2">
      <c r="A233" s="33"/>
      <c r="B233" s="34"/>
      <c r="C233" s="254" t="s">
        <v>452</v>
      </c>
      <c r="D233" s="254" t="s">
        <v>341</v>
      </c>
      <c r="E233" s="255" t="s">
        <v>982</v>
      </c>
      <c r="F233" s="256" t="s">
        <v>983</v>
      </c>
      <c r="G233" s="257" t="s">
        <v>507</v>
      </c>
      <c r="H233" s="258">
        <v>1</v>
      </c>
      <c r="I233" s="259">
        <v>0</v>
      </c>
      <c r="J233" s="258">
        <f>ROUND(I233*H233,2)</f>
        <v>0</v>
      </c>
      <c r="K233" s="260"/>
      <c r="L233" s="261"/>
      <c r="M233" s="262" t="s">
        <v>1</v>
      </c>
      <c r="N233" s="263" t="s">
        <v>43</v>
      </c>
      <c r="O233" s="70"/>
      <c r="P233" s="217">
        <f>O233*H233</f>
        <v>0</v>
      </c>
      <c r="Q233" s="217">
        <v>2.9499999999999998E-2</v>
      </c>
      <c r="R233" s="217">
        <f>Q233*H233</f>
        <v>2.9499999999999998E-2</v>
      </c>
      <c r="S233" s="217">
        <v>0</v>
      </c>
      <c r="T233" s="218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9" t="s">
        <v>195</v>
      </c>
      <c r="AT233" s="219" t="s">
        <v>341</v>
      </c>
      <c r="AU233" s="219" t="s">
        <v>87</v>
      </c>
      <c r="AY233" s="16" t="s">
        <v>144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6" t="s">
        <v>85</v>
      </c>
      <c r="BK233" s="220">
        <f>ROUND(I233*H233,2)</f>
        <v>0</v>
      </c>
      <c r="BL233" s="16" t="s">
        <v>150</v>
      </c>
      <c r="BM233" s="219" t="s">
        <v>984</v>
      </c>
    </row>
    <row r="234" spans="1:65" s="12" customFormat="1" x14ac:dyDescent="0.2">
      <c r="B234" s="221"/>
      <c r="C234" s="222"/>
      <c r="D234" s="223" t="s">
        <v>152</v>
      </c>
      <c r="E234" s="224" t="s">
        <v>1</v>
      </c>
      <c r="F234" s="225" t="s">
        <v>85</v>
      </c>
      <c r="G234" s="222"/>
      <c r="H234" s="226">
        <v>1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152</v>
      </c>
      <c r="AU234" s="232" t="s">
        <v>87</v>
      </c>
      <c r="AV234" s="12" t="s">
        <v>87</v>
      </c>
      <c r="AW234" s="12" t="s">
        <v>35</v>
      </c>
      <c r="AX234" s="12" t="s">
        <v>85</v>
      </c>
      <c r="AY234" s="232" t="s">
        <v>144</v>
      </c>
    </row>
    <row r="235" spans="1:65" s="1" customFormat="1" ht="21.75" customHeight="1" x14ac:dyDescent="0.2">
      <c r="A235" s="33"/>
      <c r="B235" s="34"/>
      <c r="C235" s="254" t="s">
        <v>458</v>
      </c>
      <c r="D235" s="254" t="s">
        <v>341</v>
      </c>
      <c r="E235" s="255" t="s">
        <v>985</v>
      </c>
      <c r="F235" s="256" t="s">
        <v>986</v>
      </c>
      <c r="G235" s="257" t="s">
        <v>507</v>
      </c>
      <c r="H235" s="258">
        <v>1</v>
      </c>
      <c r="I235" s="259">
        <v>0</v>
      </c>
      <c r="J235" s="258">
        <f>ROUND(I235*H235,2)</f>
        <v>0</v>
      </c>
      <c r="K235" s="260"/>
      <c r="L235" s="261"/>
      <c r="M235" s="262" t="s">
        <v>1</v>
      </c>
      <c r="N235" s="263" t="s">
        <v>43</v>
      </c>
      <c r="O235" s="70"/>
      <c r="P235" s="217">
        <f>O235*H235</f>
        <v>0</v>
      </c>
      <c r="Q235" s="217">
        <v>1.9E-3</v>
      </c>
      <c r="R235" s="217">
        <f>Q235*H235</f>
        <v>1.9E-3</v>
      </c>
      <c r="S235" s="217">
        <v>0</v>
      </c>
      <c r="T235" s="218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9" t="s">
        <v>195</v>
      </c>
      <c r="AT235" s="219" t="s">
        <v>341</v>
      </c>
      <c r="AU235" s="219" t="s">
        <v>87</v>
      </c>
      <c r="AY235" s="16" t="s">
        <v>144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6" t="s">
        <v>85</v>
      </c>
      <c r="BK235" s="220">
        <f>ROUND(I235*H235,2)</f>
        <v>0</v>
      </c>
      <c r="BL235" s="16" t="s">
        <v>150</v>
      </c>
      <c r="BM235" s="219" t="s">
        <v>987</v>
      </c>
    </row>
    <row r="236" spans="1:65" s="12" customFormat="1" x14ac:dyDescent="0.2">
      <c r="B236" s="221"/>
      <c r="C236" s="222"/>
      <c r="D236" s="223" t="s">
        <v>152</v>
      </c>
      <c r="E236" s="224" t="s">
        <v>1</v>
      </c>
      <c r="F236" s="225" t="s">
        <v>85</v>
      </c>
      <c r="G236" s="222"/>
      <c r="H236" s="226">
        <v>1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152</v>
      </c>
      <c r="AU236" s="232" t="s">
        <v>87</v>
      </c>
      <c r="AV236" s="12" t="s">
        <v>87</v>
      </c>
      <c r="AW236" s="12" t="s">
        <v>35</v>
      </c>
      <c r="AX236" s="12" t="s">
        <v>85</v>
      </c>
      <c r="AY236" s="232" t="s">
        <v>144</v>
      </c>
    </row>
    <row r="237" spans="1:65" s="1" customFormat="1" ht="16.5" customHeight="1" x14ac:dyDescent="0.2">
      <c r="A237" s="33"/>
      <c r="B237" s="34"/>
      <c r="C237" s="208" t="s">
        <v>463</v>
      </c>
      <c r="D237" s="208" t="s">
        <v>146</v>
      </c>
      <c r="E237" s="209" t="s">
        <v>988</v>
      </c>
      <c r="F237" s="210" t="s">
        <v>989</v>
      </c>
      <c r="G237" s="211" t="s">
        <v>507</v>
      </c>
      <c r="H237" s="212">
        <v>2</v>
      </c>
      <c r="I237" s="213">
        <v>0</v>
      </c>
      <c r="J237" s="212">
        <f>ROUND(I237*H237,2)</f>
        <v>0</v>
      </c>
      <c r="K237" s="214"/>
      <c r="L237" s="38"/>
      <c r="M237" s="215" t="s">
        <v>1</v>
      </c>
      <c r="N237" s="216" t="s">
        <v>43</v>
      </c>
      <c r="O237" s="70"/>
      <c r="P237" s="217">
        <f>O237*H237</f>
        <v>0</v>
      </c>
      <c r="Q237" s="217">
        <v>1.1E-4</v>
      </c>
      <c r="R237" s="217">
        <f>Q237*H237</f>
        <v>2.2000000000000001E-4</v>
      </c>
      <c r="S237" s="217">
        <v>0</v>
      </c>
      <c r="T237" s="218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9" t="s">
        <v>150</v>
      </c>
      <c r="AT237" s="219" t="s">
        <v>146</v>
      </c>
      <c r="AU237" s="219" t="s">
        <v>87</v>
      </c>
      <c r="AY237" s="16" t="s">
        <v>144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85</v>
      </c>
      <c r="BK237" s="220">
        <f>ROUND(I237*H237,2)</f>
        <v>0</v>
      </c>
      <c r="BL237" s="16" t="s">
        <v>150</v>
      </c>
      <c r="BM237" s="219" t="s">
        <v>990</v>
      </c>
    </row>
    <row r="238" spans="1:65" s="12" customFormat="1" x14ac:dyDescent="0.2">
      <c r="B238" s="221"/>
      <c r="C238" s="222"/>
      <c r="D238" s="223" t="s">
        <v>152</v>
      </c>
      <c r="E238" s="224" t="s">
        <v>1</v>
      </c>
      <c r="F238" s="225" t="s">
        <v>991</v>
      </c>
      <c r="G238" s="222"/>
      <c r="H238" s="226">
        <v>2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152</v>
      </c>
      <c r="AU238" s="232" t="s">
        <v>87</v>
      </c>
      <c r="AV238" s="12" t="s">
        <v>87</v>
      </c>
      <c r="AW238" s="12" t="s">
        <v>35</v>
      </c>
      <c r="AX238" s="12" t="s">
        <v>85</v>
      </c>
      <c r="AY238" s="232" t="s">
        <v>144</v>
      </c>
    </row>
    <row r="239" spans="1:65" s="1" customFormat="1" ht="21.75" customHeight="1" x14ac:dyDescent="0.2">
      <c r="A239" s="33"/>
      <c r="B239" s="34"/>
      <c r="C239" s="208" t="s">
        <v>468</v>
      </c>
      <c r="D239" s="208" t="s">
        <v>146</v>
      </c>
      <c r="E239" s="209" t="s">
        <v>992</v>
      </c>
      <c r="F239" s="210" t="s">
        <v>993</v>
      </c>
      <c r="G239" s="211" t="s">
        <v>172</v>
      </c>
      <c r="H239" s="212">
        <v>248.5</v>
      </c>
      <c r="I239" s="213">
        <v>0</v>
      </c>
      <c r="J239" s="212">
        <f>ROUND(I239*H239,2)</f>
        <v>0</v>
      </c>
      <c r="K239" s="214"/>
      <c r="L239" s="38"/>
      <c r="M239" s="215" t="s">
        <v>1</v>
      </c>
      <c r="N239" s="216" t="s">
        <v>43</v>
      </c>
      <c r="O239" s="70"/>
      <c r="P239" s="217">
        <f>O239*H239</f>
        <v>0</v>
      </c>
      <c r="Q239" s="217">
        <v>1.9000000000000001E-4</v>
      </c>
      <c r="R239" s="217">
        <f>Q239*H239</f>
        <v>4.7215E-2</v>
      </c>
      <c r="S239" s="217">
        <v>0</v>
      </c>
      <c r="T239" s="218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9" t="s">
        <v>150</v>
      </c>
      <c r="AT239" s="219" t="s">
        <v>146</v>
      </c>
      <c r="AU239" s="219" t="s">
        <v>87</v>
      </c>
      <c r="AY239" s="16" t="s">
        <v>144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85</v>
      </c>
      <c r="BK239" s="220">
        <f>ROUND(I239*H239,2)</f>
        <v>0</v>
      </c>
      <c r="BL239" s="16" t="s">
        <v>150</v>
      </c>
      <c r="BM239" s="219" t="s">
        <v>994</v>
      </c>
    </row>
    <row r="240" spans="1:65" s="12" customFormat="1" x14ac:dyDescent="0.2">
      <c r="B240" s="221"/>
      <c r="C240" s="222"/>
      <c r="D240" s="223" t="s">
        <v>152</v>
      </c>
      <c r="E240" s="224" t="s">
        <v>1</v>
      </c>
      <c r="F240" s="225" t="s">
        <v>995</v>
      </c>
      <c r="G240" s="222"/>
      <c r="H240" s="226">
        <v>248.5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152</v>
      </c>
      <c r="AU240" s="232" t="s">
        <v>87</v>
      </c>
      <c r="AV240" s="12" t="s">
        <v>87</v>
      </c>
      <c r="AW240" s="12" t="s">
        <v>35</v>
      </c>
      <c r="AX240" s="12" t="s">
        <v>85</v>
      </c>
      <c r="AY240" s="232" t="s">
        <v>144</v>
      </c>
    </row>
    <row r="241" spans="1:65" s="1" customFormat="1" ht="16.5" customHeight="1" x14ac:dyDescent="0.2">
      <c r="A241" s="33"/>
      <c r="B241" s="34"/>
      <c r="C241" s="208" t="s">
        <v>473</v>
      </c>
      <c r="D241" s="208" t="s">
        <v>146</v>
      </c>
      <c r="E241" s="209" t="s">
        <v>996</v>
      </c>
      <c r="F241" s="210" t="s">
        <v>997</v>
      </c>
      <c r="G241" s="211" t="s">
        <v>172</v>
      </c>
      <c r="H241" s="212">
        <v>248.5</v>
      </c>
      <c r="I241" s="213">
        <v>0</v>
      </c>
      <c r="J241" s="212">
        <f>ROUND(I241*H241,2)</f>
        <v>0</v>
      </c>
      <c r="K241" s="214"/>
      <c r="L241" s="38"/>
      <c r="M241" s="215" t="s">
        <v>1</v>
      </c>
      <c r="N241" s="216" t="s">
        <v>43</v>
      </c>
      <c r="O241" s="70"/>
      <c r="P241" s="217">
        <f>O241*H241</f>
        <v>0</v>
      </c>
      <c r="Q241" s="217">
        <v>9.0000000000000006E-5</v>
      </c>
      <c r="R241" s="217">
        <f>Q241*H241</f>
        <v>2.2365000000000003E-2</v>
      </c>
      <c r="S241" s="217">
        <v>0</v>
      </c>
      <c r="T241" s="21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9" t="s">
        <v>150</v>
      </c>
      <c r="AT241" s="219" t="s">
        <v>146</v>
      </c>
      <c r="AU241" s="219" t="s">
        <v>87</v>
      </c>
      <c r="AY241" s="16" t="s">
        <v>144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6" t="s">
        <v>85</v>
      </c>
      <c r="BK241" s="220">
        <f>ROUND(I241*H241,2)</f>
        <v>0</v>
      </c>
      <c r="BL241" s="16" t="s">
        <v>150</v>
      </c>
      <c r="BM241" s="219" t="s">
        <v>998</v>
      </c>
    </row>
    <row r="242" spans="1:65" s="12" customFormat="1" x14ac:dyDescent="0.2">
      <c r="B242" s="221"/>
      <c r="C242" s="222"/>
      <c r="D242" s="223" t="s">
        <v>152</v>
      </c>
      <c r="E242" s="224" t="s">
        <v>1</v>
      </c>
      <c r="F242" s="225" t="s">
        <v>995</v>
      </c>
      <c r="G242" s="222"/>
      <c r="H242" s="226">
        <v>248.5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152</v>
      </c>
      <c r="AU242" s="232" t="s">
        <v>87</v>
      </c>
      <c r="AV242" s="12" t="s">
        <v>87</v>
      </c>
      <c r="AW242" s="12" t="s">
        <v>35</v>
      </c>
      <c r="AX242" s="12" t="s">
        <v>85</v>
      </c>
      <c r="AY242" s="232" t="s">
        <v>144</v>
      </c>
    </row>
    <row r="243" spans="1:65" s="11" customFormat="1" ht="20.85" customHeight="1" x14ac:dyDescent="0.2">
      <c r="B243" s="192"/>
      <c r="C243" s="193"/>
      <c r="D243" s="194" t="s">
        <v>77</v>
      </c>
      <c r="E243" s="206" t="s">
        <v>808</v>
      </c>
      <c r="F243" s="206" t="s">
        <v>809</v>
      </c>
      <c r="G243" s="193"/>
      <c r="H243" s="193"/>
      <c r="I243" s="196"/>
      <c r="J243" s="207">
        <f>BK243</f>
        <v>0</v>
      </c>
      <c r="K243" s="193"/>
      <c r="L243" s="198"/>
      <c r="M243" s="199"/>
      <c r="N243" s="200"/>
      <c r="O243" s="200"/>
      <c r="P243" s="201">
        <f>P244</f>
        <v>0</v>
      </c>
      <c r="Q243" s="200"/>
      <c r="R243" s="201">
        <f>R244</f>
        <v>0</v>
      </c>
      <c r="S243" s="200"/>
      <c r="T243" s="202">
        <f>T244</f>
        <v>0</v>
      </c>
      <c r="AR243" s="203" t="s">
        <v>85</v>
      </c>
      <c r="AT243" s="204" t="s">
        <v>77</v>
      </c>
      <c r="AU243" s="204" t="s">
        <v>87</v>
      </c>
      <c r="AY243" s="203" t="s">
        <v>144</v>
      </c>
      <c r="BK243" s="205">
        <f>BK244</f>
        <v>0</v>
      </c>
    </row>
    <row r="244" spans="1:65" s="1" customFormat="1" ht="21.75" customHeight="1" x14ac:dyDescent="0.2">
      <c r="A244" s="33"/>
      <c r="B244" s="34"/>
      <c r="C244" s="208" t="s">
        <v>478</v>
      </c>
      <c r="D244" s="208" t="s">
        <v>146</v>
      </c>
      <c r="E244" s="209" t="s">
        <v>811</v>
      </c>
      <c r="F244" s="210" t="s">
        <v>812</v>
      </c>
      <c r="G244" s="211" t="s">
        <v>326</v>
      </c>
      <c r="H244" s="212">
        <v>112.02</v>
      </c>
      <c r="I244" s="213">
        <v>0</v>
      </c>
      <c r="J244" s="212">
        <f>ROUND(I244*H244,2)</f>
        <v>0</v>
      </c>
      <c r="K244" s="214"/>
      <c r="L244" s="38"/>
      <c r="M244" s="215" t="s">
        <v>1</v>
      </c>
      <c r="N244" s="216" t="s">
        <v>43</v>
      </c>
      <c r="O244" s="70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9" t="s">
        <v>150</v>
      </c>
      <c r="AT244" s="219" t="s">
        <v>146</v>
      </c>
      <c r="AU244" s="219" t="s">
        <v>165</v>
      </c>
      <c r="AY244" s="16" t="s">
        <v>144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6" t="s">
        <v>85</v>
      </c>
      <c r="BK244" s="220">
        <f>ROUND(I244*H244,2)</f>
        <v>0</v>
      </c>
      <c r="BL244" s="16" t="s">
        <v>150</v>
      </c>
      <c r="BM244" s="219" t="s">
        <v>999</v>
      </c>
    </row>
    <row r="245" spans="1:65" s="11" customFormat="1" ht="20.85" customHeight="1" x14ac:dyDescent="0.2">
      <c r="B245" s="192"/>
      <c r="C245" s="193"/>
      <c r="D245" s="194" t="s">
        <v>77</v>
      </c>
      <c r="E245" s="206" t="s">
        <v>787</v>
      </c>
      <c r="F245" s="206" t="s">
        <v>788</v>
      </c>
      <c r="G245" s="193"/>
      <c r="H245" s="193"/>
      <c r="I245" s="196"/>
      <c r="J245" s="207">
        <f>BK245</f>
        <v>0</v>
      </c>
      <c r="K245" s="193"/>
      <c r="L245" s="198"/>
      <c r="M245" s="199"/>
      <c r="N245" s="200"/>
      <c r="O245" s="200"/>
      <c r="P245" s="201">
        <f>SUM(P246:P248)</f>
        <v>0</v>
      </c>
      <c r="Q245" s="200"/>
      <c r="R245" s="201">
        <f>SUM(R246:R248)</f>
        <v>0</v>
      </c>
      <c r="S245" s="200"/>
      <c r="T245" s="202">
        <f>SUM(T246:T248)</f>
        <v>0</v>
      </c>
      <c r="AR245" s="203" t="s">
        <v>85</v>
      </c>
      <c r="AT245" s="204" t="s">
        <v>77</v>
      </c>
      <c r="AU245" s="204" t="s">
        <v>87</v>
      </c>
      <c r="AY245" s="203" t="s">
        <v>144</v>
      </c>
      <c r="BK245" s="205">
        <f>SUM(BK246:BK248)</f>
        <v>0</v>
      </c>
    </row>
    <row r="246" spans="1:65" s="1" customFormat="1" ht="21.75" customHeight="1" x14ac:dyDescent="0.2">
      <c r="A246" s="33"/>
      <c r="B246" s="34"/>
      <c r="C246" s="208" t="s">
        <v>483</v>
      </c>
      <c r="D246" s="208" t="s">
        <v>146</v>
      </c>
      <c r="E246" s="209" t="s">
        <v>1000</v>
      </c>
      <c r="F246" s="210" t="s">
        <v>1001</v>
      </c>
      <c r="G246" s="211" t="s">
        <v>326</v>
      </c>
      <c r="H246" s="212">
        <v>10.58</v>
      </c>
      <c r="I246" s="213">
        <v>0</v>
      </c>
      <c r="J246" s="212">
        <f>ROUND(I246*H246,2)</f>
        <v>0</v>
      </c>
      <c r="K246" s="214"/>
      <c r="L246" s="38"/>
      <c r="M246" s="215" t="s">
        <v>1</v>
      </c>
      <c r="N246" s="216" t="s">
        <v>43</v>
      </c>
      <c r="O246" s="70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9" t="s">
        <v>150</v>
      </c>
      <c r="AT246" s="219" t="s">
        <v>146</v>
      </c>
      <c r="AU246" s="219" t="s">
        <v>165</v>
      </c>
      <c r="AY246" s="16" t="s">
        <v>144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6" t="s">
        <v>85</v>
      </c>
      <c r="BK246" s="220">
        <f>ROUND(I246*H246,2)</f>
        <v>0</v>
      </c>
      <c r="BL246" s="16" t="s">
        <v>150</v>
      </c>
      <c r="BM246" s="219" t="s">
        <v>1002</v>
      </c>
    </row>
    <row r="247" spans="1:65" s="1" customFormat="1" ht="21.75" customHeight="1" x14ac:dyDescent="0.2">
      <c r="A247" s="33"/>
      <c r="B247" s="34"/>
      <c r="C247" s="208" t="s">
        <v>488</v>
      </c>
      <c r="D247" s="208" t="s">
        <v>146</v>
      </c>
      <c r="E247" s="209" t="s">
        <v>1003</v>
      </c>
      <c r="F247" s="210" t="s">
        <v>1004</v>
      </c>
      <c r="G247" s="211" t="s">
        <v>326</v>
      </c>
      <c r="H247" s="212">
        <v>63.48</v>
      </c>
      <c r="I247" s="213">
        <v>0</v>
      </c>
      <c r="J247" s="212">
        <f>ROUND(I247*H247,2)</f>
        <v>0</v>
      </c>
      <c r="K247" s="214"/>
      <c r="L247" s="38"/>
      <c r="M247" s="215" t="s">
        <v>1</v>
      </c>
      <c r="N247" s="216" t="s">
        <v>43</v>
      </c>
      <c r="O247" s="70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9" t="s">
        <v>150</v>
      </c>
      <c r="AT247" s="219" t="s">
        <v>146</v>
      </c>
      <c r="AU247" s="219" t="s">
        <v>165</v>
      </c>
      <c r="AY247" s="16" t="s">
        <v>144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6" t="s">
        <v>85</v>
      </c>
      <c r="BK247" s="220">
        <f>ROUND(I247*H247,2)</f>
        <v>0</v>
      </c>
      <c r="BL247" s="16" t="s">
        <v>150</v>
      </c>
      <c r="BM247" s="219" t="s">
        <v>1005</v>
      </c>
    </row>
    <row r="248" spans="1:65" s="12" customFormat="1" x14ac:dyDescent="0.2">
      <c r="B248" s="221"/>
      <c r="C248" s="222"/>
      <c r="D248" s="223" t="s">
        <v>152</v>
      </c>
      <c r="E248" s="224" t="s">
        <v>1</v>
      </c>
      <c r="F248" s="225" t="s">
        <v>1006</v>
      </c>
      <c r="G248" s="222"/>
      <c r="H248" s="226">
        <v>63.48</v>
      </c>
      <c r="I248" s="227"/>
      <c r="J248" s="222"/>
      <c r="K248" s="222"/>
      <c r="L248" s="228"/>
      <c r="M248" s="269"/>
      <c r="N248" s="270"/>
      <c r="O248" s="270"/>
      <c r="P248" s="270"/>
      <c r="Q248" s="270"/>
      <c r="R248" s="270"/>
      <c r="S248" s="270"/>
      <c r="T248" s="271"/>
      <c r="AT248" s="232" t="s">
        <v>152</v>
      </c>
      <c r="AU248" s="232" t="s">
        <v>165</v>
      </c>
      <c r="AV248" s="12" t="s">
        <v>87</v>
      </c>
      <c r="AW248" s="12" t="s">
        <v>35</v>
      </c>
      <c r="AX248" s="12" t="s">
        <v>85</v>
      </c>
      <c r="AY248" s="232" t="s">
        <v>144</v>
      </c>
    </row>
    <row r="249" spans="1:65" s="1" customFormat="1" ht="6.95" customHeight="1" x14ac:dyDescent="0.2">
      <c r="A249" s="33"/>
      <c r="B249" s="53"/>
      <c r="C249" s="54"/>
      <c r="D249" s="54"/>
      <c r="E249" s="54"/>
      <c r="F249" s="54"/>
      <c r="G249" s="54"/>
      <c r="H249" s="54"/>
      <c r="I249" s="157"/>
      <c r="J249" s="54"/>
      <c r="K249" s="54"/>
      <c r="L249" s="38"/>
      <c r="M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</sheetData>
  <sheetProtection password="CC35" sheet="1" objects="1" scenarios="1" formatColumns="0" formatRows="0" autoFilter="0"/>
  <autoFilter ref="C125:K248" xr:uid="{00000000-0009-0000-0000-000002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20"/>
  <sheetViews>
    <sheetView showGridLines="0" topLeftCell="A412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1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99</v>
      </c>
    </row>
    <row r="3" spans="1:46" ht="6.95" customHeight="1" x14ac:dyDescent="0.2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ht="24.95" customHeight="1" x14ac:dyDescent="0.2">
      <c r="B4" s="19"/>
      <c r="D4" s="118" t="s">
        <v>109</v>
      </c>
      <c r="L4" s="19"/>
      <c r="M4" s="119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120" t="s">
        <v>15</v>
      </c>
      <c r="L6" s="19"/>
    </row>
    <row r="7" spans="1:46" ht="16.5" customHeight="1" x14ac:dyDescent="0.2">
      <c r="B7" s="19"/>
      <c r="E7" s="320" t="str">
        <f>'Rekapitulace stavby'!K6</f>
        <v>Kanalizace Staré Město - ul. Pode Břehy a U Chodníčku</v>
      </c>
      <c r="F7" s="321"/>
      <c r="G7" s="321"/>
      <c r="H7" s="321"/>
      <c r="L7" s="19"/>
    </row>
    <row r="8" spans="1:46" ht="12" customHeight="1" x14ac:dyDescent="0.2">
      <c r="B8" s="19"/>
      <c r="D8" s="120" t="s">
        <v>110</v>
      </c>
      <c r="L8" s="19"/>
    </row>
    <row r="9" spans="1:46" s="1" customFormat="1" ht="16.5" customHeight="1" x14ac:dyDescent="0.2">
      <c r="A9" s="33"/>
      <c r="B9" s="38"/>
      <c r="C9" s="33"/>
      <c r="D9" s="33"/>
      <c r="E9" s="320" t="s">
        <v>1007</v>
      </c>
      <c r="F9" s="322"/>
      <c r="G9" s="322"/>
      <c r="H9" s="322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1" customFormat="1" ht="12" customHeight="1" x14ac:dyDescent="0.2">
      <c r="A10" s="33"/>
      <c r="B10" s="38"/>
      <c r="C10" s="33"/>
      <c r="D10" s="120" t="s">
        <v>112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1" customFormat="1" ht="16.5" customHeight="1" x14ac:dyDescent="0.2">
      <c r="A11" s="33"/>
      <c r="B11" s="38"/>
      <c r="C11" s="33"/>
      <c r="D11" s="33"/>
      <c r="E11" s="323" t="s">
        <v>1008</v>
      </c>
      <c r="F11" s="322"/>
      <c r="G11" s="322"/>
      <c r="H11" s="322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1" customFormat="1" x14ac:dyDescent="0.2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1" customFormat="1" ht="12" customHeight="1" x14ac:dyDescent="0.2">
      <c r="A13" s="33"/>
      <c r="B13" s="38"/>
      <c r="C13" s="33"/>
      <c r="D13" s="120" t="s">
        <v>17</v>
      </c>
      <c r="E13" s="33"/>
      <c r="F13" s="109" t="s">
        <v>18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1" customFormat="1" ht="12" customHeight="1" x14ac:dyDescent="0.2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stavby'!AN8</f>
        <v>10. 2. 2020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1" customFormat="1" ht="10.9" customHeight="1" x14ac:dyDescent="0.2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1" customFormat="1" ht="12" customHeight="1" x14ac:dyDescent="0.2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1" customFormat="1" ht="18" customHeight="1" x14ac:dyDescent="0.2">
      <c r="A17" s="33"/>
      <c r="B17" s="38"/>
      <c r="C17" s="33"/>
      <c r="D17" s="33"/>
      <c r="E17" s="109" t="s">
        <v>27</v>
      </c>
      <c r="F17" s="33"/>
      <c r="G17" s="33"/>
      <c r="H17" s="33"/>
      <c r="I17" s="122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1" customFormat="1" ht="6.95" customHeight="1" x14ac:dyDescent="0.2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1" customFormat="1" ht="12" customHeight="1" x14ac:dyDescent="0.2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stavby'!AN13</f>
        <v>25855581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1" customFormat="1" ht="18" customHeight="1" x14ac:dyDescent="0.2">
      <c r="A20" s="33"/>
      <c r="B20" s="38"/>
      <c r="C20" s="33"/>
      <c r="D20" s="33"/>
      <c r="E20" s="324" t="str">
        <f>'Rekapitulace stavby'!E14</f>
        <v>JANKOSTAV s.r.o.</v>
      </c>
      <c r="F20" s="325"/>
      <c r="G20" s="325"/>
      <c r="H20" s="325"/>
      <c r="I20" s="122" t="s">
        <v>28</v>
      </c>
      <c r="J20" s="29" t="str">
        <f>'Rekapitulace stavby'!AN14</f>
        <v>CZ25855581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1" customFormat="1" ht="6.95" customHeight="1" x14ac:dyDescent="0.2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1" customFormat="1" ht="12" customHeight="1" x14ac:dyDescent="0.2">
      <c r="A22" s="33"/>
      <c r="B22" s="38"/>
      <c r="C22" s="33"/>
      <c r="D22" s="120" t="s">
        <v>31</v>
      </c>
      <c r="E22" s="33"/>
      <c r="F22" s="33"/>
      <c r="G22" s="33"/>
      <c r="H22" s="33"/>
      <c r="I22" s="122" t="s">
        <v>25</v>
      </c>
      <c r="J22" s="109" t="s">
        <v>32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1" customFormat="1" ht="18" customHeight="1" x14ac:dyDescent="0.2">
      <c r="A23" s="33"/>
      <c r="B23" s="38"/>
      <c r="C23" s="33"/>
      <c r="D23" s="33"/>
      <c r="E23" s="109" t="s">
        <v>33</v>
      </c>
      <c r="F23" s="33"/>
      <c r="G23" s="33"/>
      <c r="H23" s="33"/>
      <c r="I23" s="122" t="s">
        <v>28</v>
      </c>
      <c r="J23" s="109" t="s">
        <v>34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1" customFormat="1" ht="6.95" customHeight="1" x14ac:dyDescent="0.2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1" customFormat="1" ht="12" customHeight="1" x14ac:dyDescent="0.2">
      <c r="A25" s="33"/>
      <c r="B25" s="38"/>
      <c r="C25" s="33"/>
      <c r="D25" s="120" t="s">
        <v>36</v>
      </c>
      <c r="E25" s="33"/>
      <c r="F25" s="33"/>
      <c r="G25" s="33"/>
      <c r="H25" s="33"/>
      <c r="I25" s="122" t="s">
        <v>25</v>
      </c>
      <c r="J25" s="109" t="s">
        <v>32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1" customFormat="1" ht="18" customHeight="1" x14ac:dyDescent="0.2">
      <c r="A26" s="33"/>
      <c r="B26" s="38"/>
      <c r="C26" s="33"/>
      <c r="D26" s="33"/>
      <c r="E26" s="109" t="s">
        <v>33</v>
      </c>
      <c r="F26" s="33"/>
      <c r="G26" s="33"/>
      <c r="H26" s="33"/>
      <c r="I26" s="122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1" customFormat="1" ht="6.95" customHeight="1" x14ac:dyDescent="0.2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1" customFormat="1" ht="12" customHeight="1" x14ac:dyDescent="0.2">
      <c r="A28" s="33"/>
      <c r="B28" s="38"/>
      <c r="C28" s="33"/>
      <c r="D28" s="120" t="s">
        <v>37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7" customFormat="1" ht="16.5" customHeight="1" x14ac:dyDescent="0.2">
      <c r="A29" s="124"/>
      <c r="B29" s="125"/>
      <c r="C29" s="124"/>
      <c r="D29" s="124"/>
      <c r="E29" s="326" t="s">
        <v>1</v>
      </c>
      <c r="F29" s="326"/>
      <c r="G29" s="326"/>
      <c r="H29" s="326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1" customFormat="1" ht="6.95" customHeight="1" x14ac:dyDescent="0.2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1" customFormat="1" ht="6.95" customHeight="1" x14ac:dyDescent="0.2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1" customFormat="1" ht="25.35" customHeight="1" x14ac:dyDescent="0.2">
      <c r="A32" s="33"/>
      <c r="B32" s="38"/>
      <c r="C32" s="33"/>
      <c r="D32" s="130" t="s">
        <v>38</v>
      </c>
      <c r="E32" s="33"/>
      <c r="F32" s="33"/>
      <c r="G32" s="33"/>
      <c r="H32" s="33"/>
      <c r="I32" s="121"/>
      <c r="J32" s="131">
        <f>ROUND(J130, 2)</f>
        <v>8075955.6299999999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1" customFormat="1" ht="6.95" customHeight="1" x14ac:dyDescent="0.2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1" customFormat="1" ht="14.45" customHeight="1" x14ac:dyDescent="0.2">
      <c r="A34" s="33"/>
      <c r="B34" s="38"/>
      <c r="C34" s="33"/>
      <c r="D34" s="33"/>
      <c r="E34" s="33"/>
      <c r="F34" s="132" t="s">
        <v>40</v>
      </c>
      <c r="G34" s="33"/>
      <c r="H34" s="33"/>
      <c r="I34" s="133" t="s">
        <v>39</v>
      </c>
      <c r="J34" s="132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1" customFormat="1" ht="14.45" customHeight="1" x14ac:dyDescent="0.2">
      <c r="A35" s="33"/>
      <c r="B35" s="38"/>
      <c r="C35" s="33"/>
      <c r="D35" s="134" t="s">
        <v>42</v>
      </c>
      <c r="E35" s="120" t="s">
        <v>43</v>
      </c>
      <c r="F35" s="135">
        <f>ROUND((SUM(BE130:BE419)),  2)</f>
        <v>8075955.6299999999</v>
      </c>
      <c r="G35" s="33"/>
      <c r="H35" s="33"/>
      <c r="I35" s="136">
        <v>0.21</v>
      </c>
      <c r="J35" s="135">
        <f>ROUND(((SUM(BE130:BE419))*I35),  2)</f>
        <v>1695950.68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1" customFormat="1" ht="14.45" customHeight="1" x14ac:dyDescent="0.2">
      <c r="A36" s="33"/>
      <c r="B36" s="38"/>
      <c r="C36" s="33"/>
      <c r="D36" s="33"/>
      <c r="E36" s="120" t="s">
        <v>44</v>
      </c>
      <c r="F36" s="135">
        <f>ROUND((SUM(BF130:BF419)),  2)</f>
        <v>0</v>
      </c>
      <c r="G36" s="33"/>
      <c r="H36" s="33"/>
      <c r="I36" s="136">
        <v>0.15</v>
      </c>
      <c r="J36" s="135">
        <f>ROUND(((SUM(BF130:BF419))*I36),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1" customFormat="1" ht="14.45" hidden="1" customHeight="1" x14ac:dyDescent="0.2">
      <c r="A37" s="33"/>
      <c r="B37" s="38"/>
      <c r="C37" s="33"/>
      <c r="D37" s="33"/>
      <c r="E37" s="120" t="s">
        <v>45</v>
      </c>
      <c r="F37" s="135">
        <f>ROUND((SUM(BG130:BG419)),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1" customFormat="1" ht="14.45" hidden="1" customHeight="1" x14ac:dyDescent="0.2">
      <c r="A38" s="33"/>
      <c r="B38" s="38"/>
      <c r="C38" s="33"/>
      <c r="D38" s="33"/>
      <c r="E38" s="120" t="s">
        <v>46</v>
      </c>
      <c r="F38" s="135">
        <f>ROUND((SUM(BH130:BH419)),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 x14ac:dyDescent="0.2">
      <c r="A39" s="33"/>
      <c r="B39" s="38"/>
      <c r="C39" s="33"/>
      <c r="D39" s="33"/>
      <c r="E39" s="120" t="s">
        <v>47</v>
      </c>
      <c r="F39" s="135">
        <f>ROUND((SUM(BI130:BI419)),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" customFormat="1" ht="6.95" customHeight="1" x14ac:dyDescent="0.2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25.35" customHeight="1" x14ac:dyDescent="0.2">
      <c r="A41" s="33"/>
      <c r="B41" s="38"/>
      <c r="C41" s="137"/>
      <c r="D41" s="138" t="s">
        <v>48</v>
      </c>
      <c r="E41" s="139"/>
      <c r="F41" s="139"/>
      <c r="G41" s="140" t="s">
        <v>49</v>
      </c>
      <c r="H41" s="141" t="s">
        <v>50</v>
      </c>
      <c r="I41" s="142"/>
      <c r="J41" s="143">
        <f>SUM(J32:J39)</f>
        <v>9771906.3100000005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1" customFormat="1" ht="14.45" customHeight="1" x14ac:dyDescent="0.2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1" customFormat="1" ht="14.45" customHeight="1" x14ac:dyDescent="0.2">
      <c r="B50" s="50"/>
      <c r="D50" s="145" t="s">
        <v>51</v>
      </c>
      <c r="E50" s="146"/>
      <c r="F50" s="146"/>
      <c r="G50" s="145" t="s">
        <v>52</v>
      </c>
      <c r="H50" s="146"/>
      <c r="I50" s="147"/>
      <c r="J50" s="146"/>
      <c r="K50" s="146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1" customFormat="1" ht="12.75" x14ac:dyDescent="0.2">
      <c r="A61" s="33"/>
      <c r="B61" s="38"/>
      <c r="C61" s="33"/>
      <c r="D61" s="148" t="s">
        <v>53</v>
      </c>
      <c r="E61" s="149"/>
      <c r="F61" s="150" t="s">
        <v>54</v>
      </c>
      <c r="G61" s="148" t="s">
        <v>53</v>
      </c>
      <c r="H61" s="149"/>
      <c r="I61" s="151"/>
      <c r="J61" s="152" t="s">
        <v>54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1" customFormat="1" ht="12.75" x14ac:dyDescent="0.2">
      <c r="A65" s="33"/>
      <c r="B65" s="38"/>
      <c r="C65" s="33"/>
      <c r="D65" s="145" t="s">
        <v>55</v>
      </c>
      <c r="E65" s="153"/>
      <c r="F65" s="153"/>
      <c r="G65" s="145" t="s">
        <v>56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1" customFormat="1" ht="12.75" x14ac:dyDescent="0.2">
      <c r="A76" s="33"/>
      <c r="B76" s="38"/>
      <c r="C76" s="33"/>
      <c r="D76" s="148" t="s">
        <v>53</v>
      </c>
      <c r="E76" s="149"/>
      <c r="F76" s="150" t="s">
        <v>54</v>
      </c>
      <c r="G76" s="148" t="s">
        <v>53</v>
      </c>
      <c r="H76" s="149"/>
      <c r="I76" s="151"/>
      <c r="J76" s="152" t="s">
        <v>54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4.45" customHeight="1" x14ac:dyDescent="0.2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1" customFormat="1" ht="6.95" customHeight="1" x14ac:dyDescent="0.2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1" customFormat="1" ht="24.95" customHeight="1" x14ac:dyDescent="0.2">
      <c r="A82" s="33"/>
      <c r="B82" s="34"/>
      <c r="C82" s="22" t="s">
        <v>114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1" customFormat="1" ht="12" customHeight="1" x14ac:dyDescent="0.2">
      <c r="A84" s="33"/>
      <c r="B84" s="34"/>
      <c r="C84" s="28" t="s">
        <v>15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1" customFormat="1" ht="16.5" customHeight="1" x14ac:dyDescent="0.2">
      <c r="A85" s="33"/>
      <c r="B85" s="34"/>
      <c r="C85" s="35"/>
      <c r="D85" s="35"/>
      <c r="E85" s="318" t="str">
        <f>E7</f>
        <v>Kanalizace Staré Město - ul. Pode Břehy a U Chodníčku</v>
      </c>
      <c r="F85" s="319"/>
      <c r="G85" s="319"/>
      <c r="H85" s="319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ht="12" customHeight="1" x14ac:dyDescent="0.2">
      <c r="B86" s="20"/>
      <c r="C86" s="28" t="s">
        <v>110</v>
      </c>
      <c r="D86" s="21"/>
      <c r="E86" s="21"/>
      <c r="F86" s="21"/>
      <c r="G86" s="21"/>
      <c r="H86" s="21"/>
      <c r="J86" s="21"/>
      <c r="K86" s="21"/>
      <c r="L86" s="19"/>
    </row>
    <row r="87" spans="1:31" s="1" customFormat="1" ht="16.5" customHeight="1" x14ac:dyDescent="0.2">
      <c r="A87" s="33"/>
      <c r="B87" s="34"/>
      <c r="C87" s="35"/>
      <c r="D87" s="35"/>
      <c r="E87" s="318" t="s">
        <v>1007</v>
      </c>
      <c r="F87" s="317"/>
      <c r="G87" s="317"/>
      <c r="H87" s="317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1" customFormat="1" ht="12" customHeight="1" x14ac:dyDescent="0.2">
      <c r="A88" s="33"/>
      <c r="B88" s="34"/>
      <c r="C88" s="28" t="s">
        <v>112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1" customFormat="1" ht="16.5" customHeight="1" x14ac:dyDescent="0.2">
      <c r="A89" s="33"/>
      <c r="B89" s="34"/>
      <c r="C89" s="35"/>
      <c r="D89" s="35"/>
      <c r="E89" s="305" t="str">
        <f>E11</f>
        <v>SO 02.1 - Kanalizace - Stoky B1, B2, B3</v>
      </c>
      <c r="F89" s="317"/>
      <c r="G89" s="317"/>
      <c r="H89" s="317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1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1" customFormat="1" ht="12" customHeight="1" x14ac:dyDescent="0.2">
      <c r="A91" s="33"/>
      <c r="B91" s="34"/>
      <c r="C91" s="28" t="s">
        <v>20</v>
      </c>
      <c r="D91" s="35"/>
      <c r="E91" s="35"/>
      <c r="F91" s="26" t="str">
        <f>F14</f>
        <v>Staré Město</v>
      </c>
      <c r="G91" s="35"/>
      <c r="H91" s="35"/>
      <c r="I91" s="122" t="s">
        <v>22</v>
      </c>
      <c r="J91" s="65" t="str">
        <f>IF(J14="","",J14)</f>
        <v>10. 2. 2020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1" customFormat="1" ht="6.95" customHeight="1" x14ac:dyDescent="0.2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1" customFormat="1" ht="15.2" customHeight="1" x14ac:dyDescent="0.2">
      <c r="A93" s="33"/>
      <c r="B93" s="34"/>
      <c r="C93" s="28" t="s">
        <v>24</v>
      </c>
      <c r="D93" s="35"/>
      <c r="E93" s="35"/>
      <c r="F93" s="26" t="str">
        <f>E17</f>
        <v>Obec Staré Město</v>
      </c>
      <c r="G93" s="35"/>
      <c r="H93" s="35"/>
      <c r="I93" s="122" t="s">
        <v>31</v>
      </c>
      <c r="J93" s="31" t="str">
        <f>E23</f>
        <v>Miloš Kopecký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1" customFormat="1" ht="15.2" customHeight="1" x14ac:dyDescent="0.2">
      <c r="A94" s="33"/>
      <c r="B94" s="34"/>
      <c r="C94" s="28" t="s">
        <v>30</v>
      </c>
      <c r="D94" s="35"/>
      <c r="E94" s="35"/>
      <c r="F94" s="26" t="str">
        <f>IF(E20="","",E20)</f>
        <v>JANKOSTAV s.r.o.</v>
      </c>
      <c r="G94" s="35"/>
      <c r="H94" s="35"/>
      <c r="I94" s="122" t="s">
        <v>36</v>
      </c>
      <c r="J94" s="31" t="str">
        <f>E26</f>
        <v>Miloš Kopecký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1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1" customFormat="1" ht="29.25" customHeight="1" x14ac:dyDescent="0.2">
      <c r="A96" s="33"/>
      <c r="B96" s="34"/>
      <c r="C96" s="161" t="s">
        <v>115</v>
      </c>
      <c r="D96" s="162"/>
      <c r="E96" s="162"/>
      <c r="F96" s="162"/>
      <c r="G96" s="162"/>
      <c r="H96" s="162"/>
      <c r="I96" s="163"/>
      <c r="J96" s="164" t="s">
        <v>116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1" customFormat="1" ht="10.35" customHeight="1" x14ac:dyDescent="0.2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1" customFormat="1" ht="22.9" customHeight="1" x14ac:dyDescent="0.2">
      <c r="A98" s="33"/>
      <c r="B98" s="34"/>
      <c r="C98" s="165" t="s">
        <v>117</v>
      </c>
      <c r="D98" s="35"/>
      <c r="E98" s="35"/>
      <c r="F98" s="35"/>
      <c r="G98" s="35"/>
      <c r="H98" s="35"/>
      <c r="I98" s="121"/>
      <c r="J98" s="83">
        <f>J130</f>
        <v>8075955.6299999999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118</v>
      </c>
    </row>
    <row r="99" spans="1:47" s="8" customFormat="1" ht="24.95" customHeight="1" x14ac:dyDescent="0.2">
      <c r="B99" s="166"/>
      <c r="C99" s="167"/>
      <c r="D99" s="168" t="s">
        <v>119</v>
      </c>
      <c r="E99" s="169"/>
      <c r="F99" s="169"/>
      <c r="G99" s="169"/>
      <c r="H99" s="169"/>
      <c r="I99" s="170"/>
      <c r="J99" s="171">
        <f>J131</f>
        <v>8075955.6299999999</v>
      </c>
      <c r="K99" s="167"/>
      <c r="L99" s="172"/>
    </row>
    <row r="100" spans="1:47" s="9" customFormat="1" ht="19.899999999999999" customHeight="1" x14ac:dyDescent="0.2">
      <c r="B100" s="173"/>
      <c r="C100" s="103"/>
      <c r="D100" s="174" t="s">
        <v>120</v>
      </c>
      <c r="E100" s="175"/>
      <c r="F100" s="175"/>
      <c r="G100" s="175"/>
      <c r="H100" s="175"/>
      <c r="I100" s="176"/>
      <c r="J100" s="177">
        <f>J132</f>
        <v>3936707.91</v>
      </c>
      <c r="K100" s="103"/>
      <c r="L100" s="178"/>
    </row>
    <row r="101" spans="1:47" s="9" customFormat="1" ht="19.899999999999999" customHeight="1" x14ac:dyDescent="0.2">
      <c r="B101" s="173"/>
      <c r="C101" s="103"/>
      <c r="D101" s="174" t="s">
        <v>121</v>
      </c>
      <c r="E101" s="175"/>
      <c r="F101" s="175"/>
      <c r="G101" s="175"/>
      <c r="H101" s="175"/>
      <c r="I101" s="176"/>
      <c r="J101" s="177">
        <f>J242</f>
        <v>37455.599999999999</v>
      </c>
      <c r="K101" s="103"/>
      <c r="L101" s="178"/>
    </row>
    <row r="102" spans="1:47" s="9" customFormat="1" ht="19.899999999999999" customHeight="1" x14ac:dyDescent="0.2">
      <c r="B102" s="173"/>
      <c r="C102" s="103"/>
      <c r="D102" s="174" t="s">
        <v>122</v>
      </c>
      <c r="E102" s="175"/>
      <c r="F102" s="175"/>
      <c r="G102" s="175"/>
      <c r="H102" s="175"/>
      <c r="I102" s="176"/>
      <c r="J102" s="177">
        <f>J245</f>
        <v>30821</v>
      </c>
      <c r="K102" s="103"/>
      <c r="L102" s="178"/>
    </row>
    <row r="103" spans="1:47" s="9" customFormat="1" ht="19.899999999999999" customHeight="1" x14ac:dyDescent="0.2">
      <c r="B103" s="173"/>
      <c r="C103" s="103"/>
      <c r="D103" s="174" t="s">
        <v>123</v>
      </c>
      <c r="E103" s="175"/>
      <c r="F103" s="175"/>
      <c r="G103" s="175"/>
      <c r="H103" s="175"/>
      <c r="I103" s="176"/>
      <c r="J103" s="177">
        <f>J248</f>
        <v>130219.32</v>
      </c>
      <c r="K103" s="103"/>
      <c r="L103" s="178"/>
    </row>
    <row r="104" spans="1:47" s="9" customFormat="1" ht="19.899999999999999" customHeight="1" x14ac:dyDescent="0.2">
      <c r="B104" s="173"/>
      <c r="C104" s="103"/>
      <c r="D104" s="174" t="s">
        <v>124</v>
      </c>
      <c r="E104" s="175"/>
      <c r="F104" s="175"/>
      <c r="G104" s="175"/>
      <c r="H104" s="175"/>
      <c r="I104" s="176"/>
      <c r="J104" s="177">
        <f>J255</f>
        <v>1122343.44</v>
      </c>
      <c r="K104" s="103"/>
      <c r="L104" s="178"/>
    </row>
    <row r="105" spans="1:47" s="9" customFormat="1" ht="19.899999999999999" customHeight="1" x14ac:dyDescent="0.2">
      <c r="B105" s="173"/>
      <c r="C105" s="103"/>
      <c r="D105" s="174" t="s">
        <v>125</v>
      </c>
      <c r="E105" s="175"/>
      <c r="F105" s="175"/>
      <c r="G105" s="175"/>
      <c r="H105" s="175"/>
      <c r="I105" s="176"/>
      <c r="J105" s="177">
        <f>J277</f>
        <v>1783254.6100000003</v>
      </c>
      <c r="K105" s="103"/>
      <c r="L105" s="178"/>
    </row>
    <row r="106" spans="1:47" s="9" customFormat="1" ht="19.899999999999999" customHeight="1" x14ac:dyDescent="0.2">
      <c r="B106" s="173"/>
      <c r="C106" s="103"/>
      <c r="D106" s="174" t="s">
        <v>1009</v>
      </c>
      <c r="E106" s="175"/>
      <c r="F106" s="175"/>
      <c r="G106" s="175"/>
      <c r="H106" s="175"/>
      <c r="I106" s="176"/>
      <c r="J106" s="177">
        <f>J400</f>
        <v>119421.75</v>
      </c>
      <c r="K106" s="103"/>
      <c r="L106" s="178"/>
    </row>
    <row r="107" spans="1:47" s="9" customFormat="1" ht="19.899999999999999" customHeight="1" x14ac:dyDescent="0.2">
      <c r="B107" s="173"/>
      <c r="C107" s="103"/>
      <c r="D107" s="174" t="s">
        <v>127</v>
      </c>
      <c r="E107" s="175"/>
      <c r="F107" s="175"/>
      <c r="G107" s="175"/>
      <c r="H107" s="175"/>
      <c r="I107" s="176"/>
      <c r="J107" s="177">
        <f>J410</f>
        <v>268416.8</v>
      </c>
      <c r="K107" s="103"/>
      <c r="L107" s="178"/>
    </row>
    <row r="108" spans="1:47" s="9" customFormat="1" ht="19.899999999999999" customHeight="1" x14ac:dyDescent="0.2">
      <c r="B108" s="173"/>
      <c r="C108" s="103"/>
      <c r="D108" s="174" t="s">
        <v>1010</v>
      </c>
      <c r="E108" s="175"/>
      <c r="F108" s="175"/>
      <c r="G108" s="175"/>
      <c r="H108" s="175"/>
      <c r="I108" s="176"/>
      <c r="J108" s="177">
        <f>J418</f>
        <v>647315.19999999995</v>
      </c>
      <c r="K108" s="103"/>
      <c r="L108" s="178"/>
    </row>
    <row r="109" spans="1:47" s="1" customFormat="1" ht="21.7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6.95" customHeight="1" x14ac:dyDescent="0.2">
      <c r="A110" s="33"/>
      <c r="B110" s="53"/>
      <c r="C110" s="54"/>
      <c r="D110" s="54"/>
      <c r="E110" s="54"/>
      <c r="F110" s="54"/>
      <c r="G110" s="54"/>
      <c r="H110" s="54"/>
      <c r="I110" s="157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1" customFormat="1" ht="6.95" customHeight="1" x14ac:dyDescent="0.2">
      <c r="A114" s="33"/>
      <c r="B114" s="55"/>
      <c r="C114" s="56"/>
      <c r="D114" s="56"/>
      <c r="E114" s="56"/>
      <c r="F114" s="56"/>
      <c r="G114" s="56"/>
      <c r="H114" s="56"/>
      <c r="I114" s="160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1" customFormat="1" ht="24.95" customHeight="1" x14ac:dyDescent="0.2">
      <c r="A115" s="33"/>
      <c r="B115" s="34"/>
      <c r="C115" s="22" t="s">
        <v>129</v>
      </c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1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1" customFormat="1" ht="12" customHeight="1" x14ac:dyDescent="0.2">
      <c r="A117" s="33"/>
      <c r="B117" s="34"/>
      <c r="C117" s="28" t="s">
        <v>15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6.5" customHeight="1" x14ac:dyDescent="0.2">
      <c r="A118" s="33"/>
      <c r="B118" s="34"/>
      <c r="C118" s="35"/>
      <c r="D118" s="35"/>
      <c r="E118" s="318" t="str">
        <f>E7</f>
        <v>Kanalizace Staré Město - ul. Pode Břehy a U Chodníčku</v>
      </c>
      <c r="F118" s="319"/>
      <c r="G118" s="319"/>
      <c r="H118" s="319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ht="12" customHeight="1" x14ac:dyDescent="0.2">
      <c r="B119" s="20"/>
      <c r="C119" s="28" t="s">
        <v>110</v>
      </c>
      <c r="D119" s="21"/>
      <c r="E119" s="21"/>
      <c r="F119" s="21"/>
      <c r="G119" s="21"/>
      <c r="H119" s="21"/>
      <c r="J119" s="21"/>
      <c r="K119" s="21"/>
      <c r="L119" s="19"/>
    </row>
    <row r="120" spans="1:31" s="1" customFormat="1" ht="16.5" customHeight="1" x14ac:dyDescent="0.2">
      <c r="A120" s="33"/>
      <c r="B120" s="34"/>
      <c r="C120" s="35"/>
      <c r="D120" s="35"/>
      <c r="E120" s="318" t="s">
        <v>1007</v>
      </c>
      <c r="F120" s="317"/>
      <c r="G120" s="317"/>
      <c r="H120" s="317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 x14ac:dyDescent="0.2">
      <c r="A121" s="33"/>
      <c r="B121" s="34"/>
      <c r="C121" s="28" t="s">
        <v>112</v>
      </c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6.5" customHeight="1" x14ac:dyDescent="0.2">
      <c r="A122" s="33"/>
      <c r="B122" s="34"/>
      <c r="C122" s="35"/>
      <c r="D122" s="35"/>
      <c r="E122" s="305" t="str">
        <f>E11</f>
        <v>SO 02.1 - Kanalizace - Stoky B1, B2, B3</v>
      </c>
      <c r="F122" s="317"/>
      <c r="G122" s="317"/>
      <c r="H122" s="317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1" customFormat="1" ht="6.95" customHeight="1" x14ac:dyDescent="0.2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1" customFormat="1" ht="12" customHeight="1" x14ac:dyDescent="0.2">
      <c r="A124" s="33"/>
      <c r="B124" s="34"/>
      <c r="C124" s="28" t="s">
        <v>20</v>
      </c>
      <c r="D124" s="35"/>
      <c r="E124" s="35"/>
      <c r="F124" s="26" t="str">
        <f>F14</f>
        <v>Staré Město</v>
      </c>
      <c r="G124" s="35"/>
      <c r="H124" s="35"/>
      <c r="I124" s="122" t="s">
        <v>22</v>
      </c>
      <c r="J124" s="65" t="str">
        <f>IF(J14="","",J14)</f>
        <v>10. 2. 2020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6.95" customHeight="1" x14ac:dyDescent="0.2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1" customFormat="1" ht="15.2" customHeight="1" x14ac:dyDescent="0.2">
      <c r="A126" s="33"/>
      <c r="B126" s="34"/>
      <c r="C126" s="28" t="s">
        <v>24</v>
      </c>
      <c r="D126" s="35"/>
      <c r="E126" s="35"/>
      <c r="F126" s="26" t="str">
        <f>E17</f>
        <v>Obec Staré Město</v>
      </c>
      <c r="G126" s="35"/>
      <c r="H126" s="35"/>
      <c r="I126" s="122" t="s">
        <v>31</v>
      </c>
      <c r="J126" s="31" t="str">
        <f>E23</f>
        <v>Miloš Kopecký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1" customFormat="1" ht="15.2" customHeight="1" x14ac:dyDescent="0.2">
      <c r="A127" s="33"/>
      <c r="B127" s="34"/>
      <c r="C127" s="28" t="s">
        <v>30</v>
      </c>
      <c r="D127" s="35"/>
      <c r="E127" s="35"/>
      <c r="F127" s="26" t="str">
        <f>IF(E20="","",E20)</f>
        <v>JANKOSTAV s.r.o.</v>
      </c>
      <c r="G127" s="35"/>
      <c r="H127" s="35"/>
      <c r="I127" s="122" t="s">
        <v>36</v>
      </c>
      <c r="J127" s="31" t="str">
        <f>E26</f>
        <v>Miloš Kopecký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" customFormat="1" ht="10.35" customHeight="1" x14ac:dyDescent="0.2">
      <c r="A128" s="33"/>
      <c r="B128" s="34"/>
      <c r="C128" s="35"/>
      <c r="D128" s="35"/>
      <c r="E128" s="35"/>
      <c r="F128" s="35"/>
      <c r="G128" s="35"/>
      <c r="H128" s="35"/>
      <c r="I128" s="121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0" customFormat="1" ht="29.25" customHeight="1" x14ac:dyDescent="0.2">
      <c r="A129" s="179"/>
      <c r="B129" s="180"/>
      <c r="C129" s="181" t="s">
        <v>130</v>
      </c>
      <c r="D129" s="182" t="s">
        <v>63</v>
      </c>
      <c r="E129" s="182" t="s">
        <v>59</v>
      </c>
      <c r="F129" s="182" t="s">
        <v>60</v>
      </c>
      <c r="G129" s="182" t="s">
        <v>131</v>
      </c>
      <c r="H129" s="182" t="s">
        <v>132</v>
      </c>
      <c r="I129" s="183" t="s">
        <v>133</v>
      </c>
      <c r="J129" s="184" t="s">
        <v>116</v>
      </c>
      <c r="K129" s="185" t="s">
        <v>134</v>
      </c>
      <c r="L129" s="186"/>
      <c r="M129" s="74" t="s">
        <v>1</v>
      </c>
      <c r="N129" s="75" t="s">
        <v>42</v>
      </c>
      <c r="O129" s="75" t="s">
        <v>135</v>
      </c>
      <c r="P129" s="75" t="s">
        <v>136</v>
      </c>
      <c r="Q129" s="75" t="s">
        <v>137</v>
      </c>
      <c r="R129" s="75" t="s">
        <v>138</v>
      </c>
      <c r="S129" s="75" t="s">
        <v>139</v>
      </c>
      <c r="T129" s="76" t="s">
        <v>140</v>
      </c>
      <c r="U129" s="179"/>
      <c r="V129" s="179"/>
      <c r="W129" s="179"/>
      <c r="X129" s="179"/>
      <c r="Y129" s="179"/>
      <c r="Z129" s="179"/>
      <c r="AA129" s="179"/>
      <c r="AB129" s="179"/>
      <c r="AC129" s="179"/>
      <c r="AD129" s="179"/>
      <c r="AE129" s="179"/>
    </row>
    <row r="130" spans="1:65" s="1" customFormat="1" ht="22.9" customHeight="1" x14ac:dyDescent="0.25">
      <c r="A130" s="33"/>
      <c r="B130" s="34"/>
      <c r="C130" s="81" t="s">
        <v>141</v>
      </c>
      <c r="D130" s="35"/>
      <c r="E130" s="35"/>
      <c r="F130" s="35"/>
      <c r="G130" s="35"/>
      <c r="H130" s="35"/>
      <c r="I130" s="121"/>
      <c r="J130" s="187">
        <f>BK130</f>
        <v>8075955.6299999999</v>
      </c>
      <c r="K130" s="35"/>
      <c r="L130" s="38"/>
      <c r="M130" s="77"/>
      <c r="N130" s="188"/>
      <c r="O130" s="78"/>
      <c r="P130" s="189">
        <f>P131</f>
        <v>0</v>
      </c>
      <c r="Q130" s="78"/>
      <c r="R130" s="189">
        <f>R131</f>
        <v>2022.8574693</v>
      </c>
      <c r="S130" s="78"/>
      <c r="T130" s="190">
        <f>T131</f>
        <v>882.95144000000005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77</v>
      </c>
      <c r="AU130" s="16" t="s">
        <v>118</v>
      </c>
      <c r="BK130" s="191">
        <f>BK131</f>
        <v>8075955.6299999999</v>
      </c>
    </row>
    <row r="131" spans="1:65" s="11" customFormat="1" ht="25.9" customHeight="1" x14ac:dyDescent="0.2">
      <c r="B131" s="192"/>
      <c r="C131" s="193"/>
      <c r="D131" s="194" t="s">
        <v>77</v>
      </c>
      <c r="E131" s="195" t="s">
        <v>142</v>
      </c>
      <c r="F131" s="195" t="s">
        <v>143</v>
      </c>
      <c r="G131" s="193"/>
      <c r="H131" s="193"/>
      <c r="I131" s="196"/>
      <c r="J131" s="197">
        <f>BK131</f>
        <v>8075955.6299999999</v>
      </c>
      <c r="K131" s="193"/>
      <c r="L131" s="198"/>
      <c r="M131" s="199"/>
      <c r="N131" s="200"/>
      <c r="O131" s="200"/>
      <c r="P131" s="201">
        <f>P132+P242+P245+P248+P255+P277+P400+P410+P418</f>
        <v>0</v>
      </c>
      <c r="Q131" s="200"/>
      <c r="R131" s="201">
        <f>R132+R242+R245+R248+R255+R277+R400+R410+R418</f>
        <v>2022.8574693</v>
      </c>
      <c r="S131" s="200"/>
      <c r="T131" s="202">
        <f>T132+T242+T245+T248+T255+T277+T400+T410+T418</f>
        <v>882.95144000000005</v>
      </c>
      <c r="AR131" s="203" t="s">
        <v>85</v>
      </c>
      <c r="AT131" s="204" t="s">
        <v>77</v>
      </c>
      <c r="AU131" s="204" t="s">
        <v>78</v>
      </c>
      <c r="AY131" s="203" t="s">
        <v>144</v>
      </c>
      <c r="BK131" s="205">
        <f>BK132+BK242+BK245+BK248+BK255+BK277+BK400+BK410+BK418</f>
        <v>8075955.6299999999</v>
      </c>
    </row>
    <row r="132" spans="1:65" s="11" customFormat="1" ht="22.9" customHeight="1" x14ac:dyDescent="0.2">
      <c r="B132" s="192"/>
      <c r="C132" s="193"/>
      <c r="D132" s="194" t="s">
        <v>77</v>
      </c>
      <c r="E132" s="206" t="s">
        <v>85</v>
      </c>
      <c r="F132" s="206" t="s">
        <v>145</v>
      </c>
      <c r="G132" s="193"/>
      <c r="H132" s="193"/>
      <c r="I132" s="196"/>
      <c r="J132" s="207">
        <f>BK132</f>
        <v>3936707.91</v>
      </c>
      <c r="K132" s="193"/>
      <c r="L132" s="198"/>
      <c r="M132" s="199"/>
      <c r="N132" s="200"/>
      <c r="O132" s="200"/>
      <c r="P132" s="201">
        <f>SUM(P133:P241)</f>
        <v>0</v>
      </c>
      <c r="Q132" s="200"/>
      <c r="R132" s="201">
        <f>SUM(R133:R241)</f>
        <v>1709.1377729000001</v>
      </c>
      <c r="S132" s="200"/>
      <c r="T132" s="202">
        <f>SUM(T133:T241)</f>
        <v>882.95144000000005</v>
      </c>
      <c r="AR132" s="203" t="s">
        <v>85</v>
      </c>
      <c r="AT132" s="204" t="s">
        <v>77</v>
      </c>
      <c r="AU132" s="204" t="s">
        <v>85</v>
      </c>
      <c r="AY132" s="203" t="s">
        <v>144</v>
      </c>
      <c r="BK132" s="205">
        <f>SUM(BK133:BK241)</f>
        <v>3936707.91</v>
      </c>
    </row>
    <row r="133" spans="1:65" s="1" customFormat="1" ht="21.75" customHeight="1" x14ac:dyDescent="0.2">
      <c r="A133" s="33"/>
      <c r="B133" s="34"/>
      <c r="C133" s="208" t="s">
        <v>85</v>
      </c>
      <c r="D133" s="208" t="s">
        <v>146</v>
      </c>
      <c r="E133" s="209" t="s">
        <v>154</v>
      </c>
      <c r="F133" s="210" t="s">
        <v>155</v>
      </c>
      <c r="G133" s="211" t="s">
        <v>149</v>
      </c>
      <c r="H133" s="212">
        <v>927.47</v>
      </c>
      <c r="I133" s="213">
        <v>70</v>
      </c>
      <c r="J133" s="212">
        <f>ROUND(I133*H133,2)</f>
        <v>64922.9</v>
      </c>
      <c r="K133" s="214"/>
      <c r="L133" s="38"/>
      <c r="M133" s="215" t="s">
        <v>1</v>
      </c>
      <c r="N133" s="216" t="s">
        <v>43</v>
      </c>
      <c r="O133" s="70"/>
      <c r="P133" s="217">
        <f>O133*H133</f>
        <v>0</v>
      </c>
      <c r="Q133" s="217">
        <v>0</v>
      </c>
      <c r="R133" s="217">
        <f>Q133*H133</f>
        <v>0</v>
      </c>
      <c r="S133" s="217">
        <v>0.44</v>
      </c>
      <c r="T133" s="218">
        <f>S133*H133</f>
        <v>408.08680000000004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9" t="s">
        <v>150</v>
      </c>
      <c r="AT133" s="219" t="s">
        <v>146</v>
      </c>
      <c r="AU133" s="219" t="s">
        <v>87</v>
      </c>
      <c r="AY133" s="16" t="s">
        <v>144</v>
      </c>
      <c r="BE133" s="220">
        <f>IF(N133="základní",J133,0)</f>
        <v>64922.9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85</v>
      </c>
      <c r="BK133" s="220">
        <f>ROUND(I133*H133,2)</f>
        <v>64922.9</v>
      </c>
      <c r="BL133" s="16" t="s">
        <v>150</v>
      </c>
      <c r="BM133" s="219" t="s">
        <v>1011</v>
      </c>
    </row>
    <row r="134" spans="1:65" s="12" customFormat="1" x14ac:dyDescent="0.2">
      <c r="B134" s="221"/>
      <c r="C134" s="222"/>
      <c r="D134" s="223" t="s">
        <v>152</v>
      </c>
      <c r="E134" s="224" t="s">
        <v>1</v>
      </c>
      <c r="F134" s="225" t="s">
        <v>1012</v>
      </c>
      <c r="G134" s="222"/>
      <c r="H134" s="226">
        <v>676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152</v>
      </c>
      <c r="AU134" s="232" t="s">
        <v>87</v>
      </c>
      <c r="AV134" s="12" t="s">
        <v>87</v>
      </c>
      <c r="AW134" s="12" t="s">
        <v>35</v>
      </c>
      <c r="AX134" s="12" t="s">
        <v>78</v>
      </c>
      <c r="AY134" s="232" t="s">
        <v>144</v>
      </c>
    </row>
    <row r="135" spans="1:65" s="12" customFormat="1" x14ac:dyDescent="0.2">
      <c r="B135" s="221"/>
      <c r="C135" s="222"/>
      <c r="D135" s="223" t="s">
        <v>152</v>
      </c>
      <c r="E135" s="224" t="s">
        <v>1</v>
      </c>
      <c r="F135" s="225" t="s">
        <v>1013</v>
      </c>
      <c r="G135" s="222"/>
      <c r="H135" s="226">
        <v>93.75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152</v>
      </c>
      <c r="AU135" s="232" t="s">
        <v>87</v>
      </c>
      <c r="AV135" s="12" t="s">
        <v>87</v>
      </c>
      <c r="AW135" s="12" t="s">
        <v>35</v>
      </c>
      <c r="AX135" s="12" t="s">
        <v>78</v>
      </c>
      <c r="AY135" s="232" t="s">
        <v>144</v>
      </c>
    </row>
    <row r="136" spans="1:65" s="12" customFormat="1" ht="22.5" x14ac:dyDescent="0.2">
      <c r="B136" s="221"/>
      <c r="C136" s="222"/>
      <c r="D136" s="223" t="s">
        <v>152</v>
      </c>
      <c r="E136" s="224" t="s">
        <v>1</v>
      </c>
      <c r="F136" s="225" t="s">
        <v>1014</v>
      </c>
      <c r="G136" s="222"/>
      <c r="H136" s="226">
        <v>142.1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152</v>
      </c>
      <c r="AU136" s="232" t="s">
        <v>87</v>
      </c>
      <c r="AV136" s="12" t="s">
        <v>87</v>
      </c>
      <c r="AW136" s="12" t="s">
        <v>35</v>
      </c>
      <c r="AX136" s="12" t="s">
        <v>78</v>
      </c>
      <c r="AY136" s="232" t="s">
        <v>144</v>
      </c>
    </row>
    <row r="137" spans="1:65" s="12" customFormat="1" x14ac:dyDescent="0.2">
      <c r="B137" s="221"/>
      <c r="C137" s="222"/>
      <c r="D137" s="223" t="s">
        <v>152</v>
      </c>
      <c r="E137" s="224" t="s">
        <v>1</v>
      </c>
      <c r="F137" s="225" t="s">
        <v>1015</v>
      </c>
      <c r="G137" s="222"/>
      <c r="H137" s="226">
        <v>15.62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152</v>
      </c>
      <c r="AU137" s="232" t="s">
        <v>87</v>
      </c>
      <c r="AV137" s="12" t="s">
        <v>87</v>
      </c>
      <c r="AW137" s="12" t="s">
        <v>35</v>
      </c>
      <c r="AX137" s="12" t="s">
        <v>78</v>
      </c>
      <c r="AY137" s="232" t="s">
        <v>144</v>
      </c>
    </row>
    <row r="138" spans="1:65" s="13" customFormat="1" x14ac:dyDescent="0.2">
      <c r="B138" s="233"/>
      <c r="C138" s="234"/>
      <c r="D138" s="223" t="s">
        <v>152</v>
      </c>
      <c r="E138" s="235" t="s">
        <v>1</v>
      </c>
      <c r="F138" s="236" t="s">
        <v>164</v>
      </c>
      <c r="G138" s="234"/>
      <c r="H138" s="237">
        <v>927.47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152</v>
      </c>
      <c r="AU138" s="243" t="s">
        <v>87</v>
      </c>
      <c r="AV138" s="13" t="s">
        <v>150</v>
      </c>
      <c r="AW138" s="13" t="s">
        <v>35</v>
      </c>
      <c r="AX138" s="13" t="s">
        <v>85</v>
      </c>
      <c r="AY138" s="243" t="s">
        <v>144</v>
      </c>
    </row>
    <row r="139" spans="1:65" s="1" customFormat="1" ht="21.75" customHeight="1" x14ac:dyDescent="0.2">
      <c r="A139" s="33"/>
      <c r="B139" s="34"/>
      <c r="C139" s="208" t="s">
        <v>87</v>
      </c>
      <c r="D139" s="208" t="s">
        <v>146</v>
      </c>
      <c r="E139" s="209" t="s">
        <v>166</v>
      </c>
      <c r="F139" s="210" t="s">
        <v>167</v>
      </c>
      <c r="G139" s="211" t="s">
        <v>149</v>
      </c>
      <c r="H139" s="212">
        <v>927.47</v>
      </c>
      <c r="I139" s="213">
        <v>126</v>
      </c>
      <c r="J139" s="212">
        <f>ROUND(I139*H139,2)</f>
        <v>116861.22</v>
      </c>
      <c r="K139" s="214"/>
      <c r="L139" s="38"/>
      <c r="M139" s="215" t="s">
        <v>1</v>
      </c>
      <c r="N139" s="216" t="s">
        <v>43</v>
      </c>
      <c r="O139" s="70"/>
      <c r="P139" s="217">
        <f>O139*H139</f>
        <v>0</v>
      </c>
      <c r="Q139" s="217">
        <v>2.4000000000000001E-4</v>
      </c>
      <c r="R139" s="217">
        <f>Q139*H139</f>
        <v>0.22259280000000001</v>
      </c>
      <c r="S139" s="217">
        <v>0.51200000000000001</v>
      </c>
      <c r="T139" s="218">
        <f>S139*H139</f>
        <v>474.86464000000001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9" t="s">
        <v>150</v>
      </c>
      <c r="AT139" s="219" t="s">
        <v>146</v>
      </c>
      <c r="AU139" s="219" t="s">
        <v>87</v>
      </c>
      <c r="AY139" s="16" t="s">
        <v>144</v>
      </c>
      <c r="BE139" s="220">
        <f>IF(N139="základní",J139,0)</f>
        <v>116861.22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6" t="s">
        <v>85</v>
      </c>
      <c r="BK139" s="220">
        <f>ROUND(I139*H139,2)</f>
        <v>116861.22</v>
      </c>
      <c r="BL139" s="16" t="s">
        <v>150</v>
      </c>
      <c r="BM139" s="219" t="s">
        <v>1016</v>
      </c>
    </row>
    <row r="140" spans="1:65" s="12" customFormat="1" ht="22.5" x14ac:dyDescent="0.2">
      <c r="B140" s="221"/>
      <c r="C140" s="222"/>
      <c r="D140" s="223" t="s">
        <v>152</v>
      </c>
      <c r="E140" s="224" t="s">
        <v>1</v>
      </c>
      <c r="F140" s="225" t="s">
        <v>1017</v>
      </c>
      <c r="G140" s="222"/>
      <c r="H140" s="226">
        <v>927.47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152</v>
      </c>
      <c r="AU140" s="232" t="s">
        <v>87</v>
      </c>
      <c r="AV140" s="12" t="s">
        <v>87</v>
      </c>
      <c r="AW140" s="12" t="s">
        <v>35</v>
      </c>
      <c r="AX140" s="12" t="s">
        <v>85</v>
      </c>
      <c r="AY140" s="232" t="s">
        <v>144</v>
      </c>
    </row>
    <row r="141" spans="1:65" s="1" customFormat="1" ht="21.75" customHeight="1" x14ac:dyDescent="0.2">
      <c r="A141" s="33"/>
      <c r="B141" s="34"/>
      <c r="C141" s="208" t="s">
        <v>165</v>
      </c>
      <c r="D141" s="208" t="s">
        <v>146</v>
      </c>
      <c r="E141" s="209" t="s">
        <v>179</v>
      </c>
      <c r="F141" s="210" t="s">
        <v>180</v>
      </c>
      <c r="G141" s="211" t="s">
        <v>181</v>
      </c>
      <c r="H141" s="212">
        <v>178.5</v>
      </c>
      <c r="I141" s="213">
        <v>102.06</v>
      </c>
      <c r="J141" s="212">
        <f>ROUND(I141*H141,2)</f>
        <v>18217.71</v>
      </c>
      <c r="K141" s="214"/>
      <c r="L141" s="38"/>
      <c r="M141" s="215" t="s">
        <v>1</v>
      </c>
      <c r="N141" s="216" t="s">
        <v>43</v>
      </c>
      <c r="O141" s="70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9" t="s">
        <v>150</v>
      </c>
      <c r="AT141" s="219" t="s">
        <v>146</v>
      </c>
      <c r="AU141" s="219" t="s">
        <v>87</v>
      </c>
      <c r="AY141" s="16" t="s">
        <v>144</v>
      </c>
      <c r="BE141" s="220">
        <f>IF(N141="základní",J141,0)</f>
        <v>18217.71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6" t="s">
        <v>85</v>
      </c>
      <c r="BK141" s="220">
        <f>ROUND(I141*H141,2)</f>
        <v>18217.71</v>
      </c>
      <c r="BL141" s="16" t="s">
        <v>150</v>
      </c>
      <c r="BM141" s="219" t="s">
        <v>1018</v>
      </c>
    </row>
    <row r="142" spans="1:65" s="12" customFormat="1" x14ac:dyDescent="0.2">
      <c r="B142" s="221"/>
      <c r="C142" s="222"/>
      <c r="D142" s="223" t="s">
        <v>152</v>
      </c>
      <c r="E142" s="224" t="s">
        <v>1</v>
      </c>
      <c r="F142" s="225" t="s">
        <v>1019</v>
      </c>
      <c r="G142" s="222"/>
      <c r="H142" s="226">
        <v>178.5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152</v>
      </c>
      <c r="AU142" s="232" t="s">
        <v>87</v>
      </c>
      <c r="AV142" s="12" t="s">
        <v>87</v>
      </c>
      <c r="AW142" s="12" t="s">
        <v>35</v>
      </c>
      <c r="AX142" s="12" t="s">
        <v>85</v>
      </c>
      <c r="AY142" s="232" t="s">
        <v>144</v>
      </c>
    </row>
    <row r="143" spans="1:65" s="1" customFormat="1" ht="21.75" customHeight="1" x14ac:dyDescent="0.2">
      <c r="A143" s="33"/>
      <c r="B143" s="34"/>
      <c r="C143" s="208" t="s">
        <v>150</v>
      </c>
      <c r="D143" s="208" t="s">
        <v>146</v>
      </c>
      <c r="E143" s="209" t="s">
        <v>185</v>
      </c>
      <c r="F143" s="210" t="s">
        <v>186</v>
      </c>
      <c r="G143" s="211" t="s">
        <v>187</v>
      </c>
      <c r="H143" s="212">
        <v>21</v>
      </c>
      <c r="I143" s="213">
        <v>61.46</v>
      </c>
      <c r="J143" s="212">
        <f>ROUND(I143*H143,2)</f>
        <v>1290.6600000000001</v>
      </c>
      <c r="K143" s="214"/>
      <c r="L143" s="38"/>
      <c r="M143" s="215" t="s">
        <v>1</v>
      </c>
      <c r="N143" s="216" t="s">
        <v>43</v>
      </c>
      <c r="O143" s="70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9" t="s">
        <v>150</v>
      </c>
      <c r="AT143" s="219" t="s">
        <v>146</v>
      </c>
      <c r="AU143" s="219" t="s">
        <v>87</v>
      </c>
      <c r="AY143" s="16" t="s">
        <v>144</v>
      </c>
      <c r="BE143" s="220">
        <f>IF(N143="základní",J143,0)</f>
        <v>1290.6600000000001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6" t="s">
        <v>85</v>
      </c>
      <c r="BK143" s="220">
        <f>ROUND(I143*H143,2)</f>
        <v>1290.6600000000001</v>
      </c>
      <c r="BL143" s="16" t="s">
        <v>150</v>
      </c>
      <c r="BM143" s="219" t="s">
        <v>1020</v>
      </c>
    </row>
    <row r="144" spans="1:65" s="12" customFormat="1" x14ac:dyDescent="0.2">
      <c r="B144" s="221"/>
      <c r="C144" s="222"/>
      <c r="D144" s="223" t="s">
        <v>152</v>
      </c>
      <c r="E144" s="224" t="s">
        <v>1</v>
      </c>
      <c r="F144" s="225" t="s">
        <v>1021</v>
      </c>
      <c r="G144" s="222"/>
      <c r="H144" s="226">
        <v>21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152</v>
      </c>
      <c r="AU144" s="232" t="s">
        <v>87</v>
      </c>
      <c r="AV144" s="12" t="s">
        <v>87</v>
      </c>
      <c r="AW144" s="12" t="s">
        <v>35</v>
      </c>
      <c r="AX144" s="12" t="s">
        <v>85</v>
      </c>
      <c r="AY144" s="232" t="s">
        <v>144</v>
      </c>
    </row>
    <row r="145" spans="1:65" s="1" customFormat="1" ht="21.75" customHeight="1" x14ac:dyDescent="0.2">
      <c r="A145" s="33"/>
      <c r="B145" s="34"/>
      <c r="C145" s="208" t="s">
        <v>178</v>
      </c>
      <c r="D145" s="208" t="s">
        <v>146</v>
      </c>
      <c r="E145" s="209" t="s">
        <v>191</v>
      </c>
      <c r="F145" s="210" t="s">
        <v>192</v>
      </c>
      <c r="G145" s="211" t="s">
        <v>172</v>
      </c>
      <c r="H145" s="212">
        <v>47</v>
      </c>
      <c r="I145" s="213">
        <v>392</v>
      </c>
      <c r="J145" s="212">
        <f>ROUND(I145*H145,2)</f>
        <v>18424</v>
      </c>
      <c r="K145" s="214"/>
      <c r="L145" s="38"/>
      <c r="M145" s="215" t="s">
        <v>1</v>
      </c>
      <c r="N145" s="216" t="s">
        <v>43</v>
      </c>
      <c r="O145" s="70"/>
      <c r="P145" s="217">
        <f>O145*H145</f>
        <v>0</v>
      </c>
      <c r="Q145" s="217">
        <v>8.6800000000000002E-3</v>
      </c>
      <c r="R145" s="217">
        <f>Q145*H145</f>
        <v>0.40795999999999999</v>
      </c>
      <c r="S145" s="217">
        <v>0</v>
      </c>
      <c r="T145" s="21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9" t="s">
        <v>150</v>
      </c>
      <c r="AT145" s="219" t="s">
        <v>146</v>
      </c>
      <c r="AU145" s="219" t="s">
        <v>87</v>
      </c>
      <c r="AY145" s="16" t="s">
        <v>144</v>
      </c>
      <c r="BE145" s="220">
        <f>IF(N145="základní",J145,0)</f>
        <v>18424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85</v>
      </c>
      <c r="BK145" s="220">
        <f>ROUND(I145*H145,2)</f>
        <v>18424</v>
      </c>
      <c r="BL145" s="16" t="s">
        <v>150</v>
      </c>
      <c r="BM145" s="219" t="s">
        <v>1022</v>
      </c>
    </row>
    <row r="146" spans="1:65" s="14" customFormat="1" x14ac:dyDescent="0.2">
      <c r="B146" s="244"/>
      <c r="C146" s="245"/>
      <c r="D146" s="223" t="s">
        <v>152</v>
      </c>
      <c r="E146" s="246" t="s">
        <v>1</v>
      </c>
      <c r="F146" s="247" t="s">
        <v>1023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152</v>
      </c>
      <c r="AU146" s="253" t="s">
        <v>87</v>
      </c>
      <c r="AV146" s="14" t="s">
        <v>85</v>
      </c>
      <c r="AW146" s="14" t="s">
        <v>35</v>
      </c>
      <c r="AX146" s="14" t="s">
        <v>78</v>
      </c>
      <c r="AY146" s="253" t="s">
        <v>144</v>
      </c>
    </row>
    <row r="147" spans="1:65" s="12" customFormat="1" x14ac:dyDescent="0.2">
      <c r="B147" s="221"/>
      <c r="C147" s="222"/>
      <c r="D147" s="223" t="s">
        <v>152</v>
      </c>
      <c r="E147" s="224" t="s">
        <v>1</v>
      </c>
      <c r="F147" s="225" t="s">
        <v>1024</v>
      </c>
      <c r="G147" s="222"/>
      <c r="H147" s="226">
        <v>33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152</v>
      </c>
      <c r="AU147" s="232" t="s">
        <v>87</v>
      </c>
      <c r="AV147" s="12" t="s">
        <v>87</v>
      </c>
      <c r="AW147" s="12" t="s">
        <v>35</v>
      </c>
      <c r="AX147" s="12" t="s">
        <v>78</v>
      </c>
      <c r="AY147" s="232" t="s">
        <v>144</v>
      </c>
    </row>
    <row r="148" spans="1:65" s="12" customFormat="1" x14ac:dyDescent="0.2">
      <c r="B148" s="221"/>
      <c r="C148" s="222"/>
      <c r="D148" s="223" t="s">
        <v>152</v>
      </c>
      <c r="E148" s="224" t="s">
        <v>1</v>
      </c>
      <c r="F148" s="225" t="s">
        <v>1025</v>
      </c>
      <c r="G148" s="222"/>
      <c r="H148" s="226">
        <v>10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152</v>
      </c>
      <c r="AU148" s="232" t="s">
        <v>87</v>
      </c>
      <c r="AV148" s="12" t="s">
        <v>87</v>
      </c>
      <c r="AW148" s="12" t="s">
        <v>35</v>
      </c>
      <c r="AX148" s="12" t="s">
        <v>78</v>
      </c>
      <c r="AY148" s="232" t="s">
        <v>144</v>
      </c>
    </row>
    <row r="149" spans="1:65" s="12" customFormat="1" x14ac:dyDescent="0.2">
      <c r="B149" s="221"/>
      <c r="C149" s="222"/>
      <c r="D149" s="223" t="s">
        <v>152</v>
      </c>
      <c r="E149" s="224" t="s">
        <v>1</v>
      </c>
      <c r="F149" s="225" t="s">
        <v>1026</v>
      </c>
      <c r="G149" s="222"/>
      <c r="H149" s="226">
        <v>4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152</v>
      </c>
      <c r="AU149" s="232" t="s">
        <v>87</v>
      </c>
      <c r="AV149" s="12" t="s">
        <v>87</v>
      </c>
      <c r="AW149" s="12" t="s">
        <v>35</v>
      </c>
      <c r="AX149" s="12" t="s">
        <v>78</v>
      </c>
      <c r="AY149" s="232" t="s">
        <v>144</v>
      </c>
    </row>
    <row r="150" spans="1:65" s="13" customFormat="1" x14ac:dyDescent="0.2">
      <c r="B150" s="233"/>
      <c r="C150" s="234"/>
      <c r="D150" s="223" t="s">
        <v>152</v>
      </c>
      <c r="E150" s="235" t="s">
        <v>1</v>
      </c>
      <c r="F150" s="236" t="s">
        <v>164</v>
      </c>
      <c r="G150" s="234"/>
      <c r="H150" s="237">
        <v>47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152</v>
      </c>
      <c r="AU150" s="243" t="s">
        <v>87</v>
      </c>
      <c r="AV150" s="13" t="s">
        <v>150</v>
      </c>
      <c r="AW150" s="13" t="s">
        <v>35</v>
      </c>
      <c r="AX150" s="13" t="s">
        <v>85</v>
      </c>
      <c r="AY150" s="243" t="s">
        <v>144</v>
      </c>
    </row>
    <row r="151" spans="1:65" s="1" customFormat="1" ht="21.75" customHeight="1" x14ac:dyDescent="0.2">
      <c r="A151" s="33"/>
      <c r="B151" s="34"/>
      <c r="C151" s="208" t="s">
        <v>184</v>
      </c>
      <c r="D151" s="208" t="s">
        <v>146</v>
      </c>
      <c r="E151" s="209" t="s">
        <v>196</v>
      </c>
      <c r="F151" s="210" t="s">
        <v>197</v>
      </c>
      <c r="G151" s="211" t="s">
        <v>172</v>
      </c>
      <c r="H151" s="212">
        <v>13</v>
      </c>
      <c r="I151" s="213">
        <v>320.60000000000002</v>
      </c>
      <c r="J151" s="212">
        <f>ROUND(I151*H151,2)</f>
        <v>4167.8</v>
      </c>
      <c r="K151" s="214"/>
      <c r="L151" s="38"/>
      <c r="M151" s="215" t="s">
        <v>1</v>
      </c>
      <c r="N151" s="216" t="s">
        <v>43</v>
      </c>
      <c r="O151" s="70"/>
      <c r="P151" s="217">
        <f>O151*H151</f>
        <v>0</v>
      </c>
      <c r="Q151" s="217">
        <v>3.6900000000000002E-2</v>
      </c>
      <c r="R151" s="217">
        <f>Q151*H151</f>
        <v>0.47970000000000002</v>
      </c>
      <c r="S151" s="217">
        <v>0</v>
      </c>
      <c r="T151" s="21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9" t="s">
        <v>150</v>
      </c>
      <c r="AT151" s="219" t="s">
        <v>146</v>
      </c>
      <c r="AU151" s="219" t="s">
        <v>87</v>
      </c>
      <c r="AY151" s="16" t="s">
        <v>144</v>
      </c>
      <c r="BE151" s="220">
        <f>IF(N151="základní",J151,0)</f>
        <v>4167.8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6" t="s">
        <v>85</v>
      </c>
      <c r="BK151" s="220">
        <f>ROUND(I151*H151,2)</f>
        <v>4167.8</v>
      </c>
      <c r="BL151" s="16" t="s">
        <v>150</v>
      </c>
      <c r="BM151" s="219" t="s">
        <v>1027</v>
      </c>
    </row>
    <row r="152" spans="1:65" s="14" customFormat="1" x14ac:dyDescent="0.2">
      <c r="B152" s="244"/>
      <c r="C152" s="245"/>
      <c r="D152" s="223" t="s">
        <v>152</v>
      </c>
      <c r="E152" s="246" t="s">
        <v>1</v>
      </c>
      <c r="F152" s="247" t="s">
        <v>1028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152</v>
      </c>
      <c r="AU152" s="253" t="s">
        <v>87</v>
      </c>
      <c r="AV152" s="14" t="s">
        <v>85</v>
      </c>
      <c r="AW152" s="14" t="s">
        <v>35</v>
      </c>
      <c r="AX152" s="14" t="s">
        <v>78</v>
      </c>
      <c r="AY152" s="253" t="s">
        <v>144</v>
      </c>
    </row>
    <row r="153" spans="1:65" s="12" customFormat="1" x14ac:dyDescent="0.2">
      <c r="B153" s="221"/>
      <c r="C153" s="222"/>
      <c r="D153" s="223" t="s">
        <v>152</v>
      </c>
      <c r="E153" s="224" t="s">
        <v>1</v>
      </c>
      <c r="F153" s="225" t="s">
        <v>1029</v>
      </c>
      <c r="G153" s="222"/>
      <c r="H153" s="226">
        <v>6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152</v>
      </c>
      <c r="AU153" s="232" t="s">
        <v>87</v>
      </c>
      <c r="AV153" s="12" t="s">
        <v>87</v>
      </c>
      <c r="AW153" s="12" t="s">
        <v>35</v>
      </c>
      <c r="AX153" s="12" t="s">
        <v>78</v>
      </c>
      <c r="AY153" s="232" t="s">
        <v>144</v>
      </c>
    </row>
    <row r="154" spans="1:65" s="12" customFormat="1" x14ac:dyDescent="0.2">
      <c r="B154" s="221"/>
      <c r="C154" s="222"/>
      <c r="D154" s="223" t="s">
        <v>152</v>
      </c>
      <c r="E154" s="224" t="s">
        <v>1</v>
      </c>
      <c r="F154" s="225" t="s">
        <v>1030</v>
      </c>
      <c r="G154" s="222"/>
      <c r="H154" s="226">
        <v>3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152</v>
      </c>
      <c r="AU154" s="232" t="s">
        <v>87</v>
      </c>
      <c r="AV154" s="12" t="s">
        <v>87</v>
      </c>
      <c r="AW154" s="12" t="s">
        <v>35</v>
      </c>
      <c r="AX154" s="12" t="s">
        <v>78</v>
      </c>
      <c r="AY154" s="232" t="s">
        <v>144</v>
      </c>
    </row>
    <row r="155" spans="1:65" s="12" customFormat="1" x14ac:dyDescent="0.2">
      <c r="B155" s="221"/>
      <c r="C155" s="222"/>
      <c r="D155" s="223" t="s">
        <v>152</v>
      </c>
      <c r="E155" s="224" t="s">
        <v>1</v>
      </c>
      <c r="F155" s="225" t="s">
        <v>1031</v>
      </c>
      <c r="G155" s="222"/>
      <c r="H155" s="226">
        <v>4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152</v>
      </c>
      <c r="AU155" s="232" t="s">
        <v>87</v>
      </c>
      <c r="AV155" s="12" t="s">
        <v>87</v>
      </c>
      <c r="AW155" s="12" t="s">
        <v>35</v>
      </c>
      <c r="AX155" s="12" t="s">
        <v>78</v>
      </c>
      <c r="AY155" s="232" t="s">
        <v>144</v>
      </c>
    </row>
    <row r="156" spans="1:65" s="13" customFormat="1" x14ac:dyDescent="0.2">
      <c r="B156" s="233"/>
      <c r="C156" s="234"/>
      <c r="D156" s="223" t="s">
        <v>152</v>
      </c>
      <c r="E156" s="235" t="s">
        <v>1</v>
      </c>
      <c r="F156" s="236" t="s">
        <v>164</v>
      </c>
      <c r="G156" s="234"/>
      <c r="H156" s="237">
        <v>13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152</v>
      </c>
      <c r="AU156" s="243" t="s">
        <v>87</v>
      </c>
      <c r="AV156" s="13" t="s">
        <v>150</v>
      </c>
      <c r="AW156" s="13" t="s">
        <v>35</v>
      </c>
      <c r="AX156" s="13" t="s">
        <v>85</v>
      </c>
      <c r="AY156" s="243" t="s">
        <v>144</v>
      </c>
    </row>
    <row r="157" spans="1:65" s="1" customFormat="1" ht="21.75" customHeight="1" x14ac:dyDescent="0.2">
      <c r="A157" s="33"/>
      <c r="B157" s="34"/>
      <c r="C157" s="208" t="s">
        <v>190</v>
      </c>
      <c r="D157" s="208" t="s">
        <v>146</v>
      </c>
      <c r="E157" s="209" t="s">
        <v>220</v>
      </c>
      <c r="F157" s="210" t="s">
        <v>221</v>
      </c>
      <c r="G157" s="211" t="s">
        <v>209</v>
      </c>
      <c r="H157" s="212">
        <v>103.32</v>
      </c>
      <c r="I157" s="213">
        <v>1330</v>
      </c>
      <c r="J157" s="212">
        <f>ROUND(I157*H157,2)</f>
        <v>137415.6</v>
      </c>
      <c r="K157" s="214"/>
      <c r="L157" s="38"/>
      <c r="M157" s="215" t="s">
        <v>1</v>
      </c>
      <c r="N157" s="216" t="s">
        <v>43</v>
      </c>
      <c r="O157" s="70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9" t="s">
        <v>150</v>
      </c>
      <c r="AT157" s="219" t="s">
        <v>146</v>
      </c>
      <c r="AU157" s="219" t="s">
        <v>87</v>
      </c>
      <c r="AY157" s="16" t="s">
        <v>144</v>
      </c>
      <c r="BE157" s="220">
        <f>IF(N157="základní",J157,0)</f>
        <v>137415.6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85</v>
      </c>
      <c r="BK157" s="220">
        <f>ROUND(I157*H157,2)</f>
        <v>137415.6</v>
      </c>
      <c r="BL157" s="16" t="s">
        <v>150</v>
      </c>
      <c r="BM157" s="219" t="s">
        <v>1032</v>
      </c>
    </row>
    <row r="158" spans="1:65" s="14" customFormat="1" x14ac:dyDescent="0.2">
      <c r="B158" s="244"/>
      <c r="C158" s="245"/>
      <c r="D158" s="223" t="s">
        <v>152</v>
      </c>
      <c r="E158" s="246" t="s">
        <v>1</v>
      </c>
      <c r="F158" s="247" t="s">
        <v>223</v>
      </c>
      <c r="G158" s="245"/>
      <c r="H158" s="246" t="s">
        <v>1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152</v>
      </c>
      <c r="AU158" s="253" t="s">
        <v>87</v>
      </c>
      <c r="AV158" s="14" t="s">
        <v>85</v>
      </c>
      <c r="AW158" s="14" t="s">
        <v>35</v>
      </c>
      <c r="AX158" s="14" t="s">
        <v>78</v>
      </c>
      <c r="AY158" s="253" t="s">
        <v>144</v>
      </c>
    </row>
    <row r="159" spans="1:65" s="12" customFormat="1" x14ac:dyDescent="0.2">
      <c r="B159" s="221"/>
      <c r="C159" s="222"/>
      <c r="D159" s="223" t="s">
        <v>152</v>
      </c>
      <c r="E159" s="224" t="s">
        <v>1</v>
      </c>
      <c r="F159" s="225" t="s">
        <v>1033</v>
      </c>
      <c r="G159" s="222"/>
      <c r="H159" s="226">
        <v>84.6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152</v>
      </c>
      <c r="AU159" s="232" t="s">
        <v>87</v>
      </c>
      <c r="AV159" s="12" t="s">
        <v>87</v>
      </c>
      <c r="AW159" s="12" t="s">
        <v>35</v>
      </c>
      <c r="AX159" s="12" t="s">
        <v>78</v>
      </c>
      <c r="AY159" s="232" t="s">
        <v>144</v>
      </c>
    </row>
    <row r="160" spans="1:65" s="12" customFormat="1" x14ac:dyDescent="0.2">
      <c r="B160" s="221"/>
      <c r="C160" s="222"/>
      <c r="D160" s="223" t="s">
        <v>152</v>
      </c>
      <c r="E160" s="224" t="s">
        <v>1</v>
      </c>
      <c r="F160" s="225" t="s">
        <v>1034</v>
      </c>
      <c r="G160" s="222"/>
      <c r="H160" s="226">
        <v>18.72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152</v>
      </c>
      <c r="AU160" s="232" t="s">
        <v>87</v>
      </c>
      <c r="AV160" s="12" t="s">
        <v>87</v>
      </c>
      <c r="AW160" s="12" t="s">
        <v>35</v>
      </c>
      <c r="AX160" s="12" t="s">
        <v>78</v>
      </c>
      <c r="AY160" s="232" t="s">
        <v>144</v>
      </c>
    </row>
    <row r="161" spans="1:65" s="13" customFormat="1" x14ac:dyDescent="0.2">
      <c r="B161" s="233"/>
      <c r="C161" s="234"/>
      <c r="D161" s="223" t="s">
        <v>152</v>
      </c>
      <c r="E161" s="235" t="s">
        <v>1</v>
      </c>
      <c r="F161" s="236" t="s">
        <v>164</v>
      </c>
      <c r="G161" s="234"/>
      <c r="H161" s="237">
        <v>103.32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152</v>
      </c>
      <c r="AU161" s="243" t="s">
        <v>87</v>
      </c>
      <c r="AV161" s="13" t="s">
        <v>150</v>
      </c>
      <c r="AW161" s="13" t="s">
        <v>35</v>
      </c>
      <c r="AX161" s="13" t="s">
        <v>85</v>
      </c>
      <c r="AY161" s="243" t="s">
        <v>144</v>
      </c>
    </row>
    <row r="162" spans="1:65" s="1" customFormat="1" ht="21.75" customHeight="1" x14ac:dyDescent="0.2">
      <c r="A162" s="33"/>
      <c r="B162" s="34"/>
      <c r="C162" s="208" t="s">
        <v>195</v>
      </c>
      <c r="D162" s="208" t="s">
        <v>146</v>
      </c>
      <c r="E162" s="209" t="s">
        <v>227</v>
      </c>
      <c r="F162" s="210" t="s">
        <v>228</v>
      </c>
      <c r="G162" s="211" t="s">
        <v>209</v>
      </c>
      <c r="H162" s="212">
        <v>263.05</v>
      </c>
      <c r="I162" s="213">
        <v>350</v>
      </c>
      <c r="J162" s="212">
        <f>ROUND(I162*H162,2)</f>
        <v>92067.5</v>
      </c>
      <c r="K162" s="214"/>
      <c r="L162" s="38"/>
      <c r="M162" s="215" t="s">
        <v>1</v>
      </c>
      <c r="N162" s="216" t="s">
        <v>43</v>
      </c>
      <c r="O162" s="70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9" t="s">
        <v>150</v>
      </c>
      <c r="AT162" s="219" t="s">
        <v>146</v>
      </c>
      <c r="AU162" s="219" t="s">
        <v>87</v>
      </c>
      <c r="AY162" s="16" t="s">
        <v>144</v>
      </c>
      <c r="BE162" s="220">
        <f>IF(N162="základní",J162,0)</f>
        <v>92067.5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85</v>
      </c>
      <c r="BK162" s="220">
        <f>ROUND(I162*H162,2)</f>
        <v>92067.5</v>
      </c>
      <c r="BL162" s="16" t="s">
        <v>150</v>
      </c>
      <c r="BM162" s="219" t="s">
        <v>1035</v>
      </c>
    </row>
    <row r="163" spans="1:65" s="14" customFormat="1" ht="22.5" x14ac:dyDescent="0.2">
      <c r="B163" s="244"/>
      <c r="C163" s="245"/>
      <c r="D163" s="223" t="s">
        <v>152</v>
      </c>
      <c r="E163" s="246" t="s">
        <v>1</v>
      </c>
      <c r="F163" s="247" t="s">
        <v>1036</v>
      </c>
      <c r="G163" s="245"/>
      <c r="H163" s="246" t="s">
        <v>1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152</v>
      </c>
      <c r="AU163" s="253" t="s">
        <v>87</v>
      </c>
      <c r="AV163" s="14" t="s">
        <v>85</v>
      </c>
      <c r="AW163" s="14" t="s">
        <v>35</v>
      </c>
      <c r="AX163" s="14" t="s">
        <v>78</v>
      </c>
      <c r="AY163" s="253" t="s">
        <v>144</v>
      </c>
    </row>
    <row r="164" spans="1:65" s="12" customFormat="1" x14ac:dyDescent="0.2">
      <c r="B164" s="221"/>
      <c r="C164" s="222"/>
      <c r="D164" s="223" t="s">
        <v>152</v>
      </c>
      <c r="E164" s="224" t="s">
        <v>1</v>
      </c>
      <c r="F164" s="225" t="s">
        <v>1037</v>
      </c>
      <c r="G164" s="222"/>
      <c r="H164" s="226">
        <v>263.05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152</v>
      </c>
      <c r="AU164" s="232" t="s">
        <v>87</v>
      </c>
      <c r="AV164" s="12" t="s">
        <v>87</v>
      </c>
      <c r="AW164" s="12" t="s">
        <v>35</v>
      </c>
      <c r="AX164" s="12" t="s">
        <v>85</v>
      </c>
      <c r="AY164" s="232" t="s">
        <v>144</v>
      </c>
    </row>
    <row r="165" spans="1:65" s="1" customFormat="1" ht="21.75" customHeight="1" x14ac:dyDescent="0.2">
      <c r="A165" s="33"/>
      <c r="B165" s="34"/>
      <c r="C165" s="208" t="s">
        <v>200</v>
      </c>
      <c r="D165" s="208" t="s">
        <v>146</v>
      </c>
      <c r="E165" s="209" t="s">
        <v>233</v>
      </c>
      <c r="F165" s="210" t="s">
        <v>234</v>
      </c>
      <c r="G165" s="211" t="s">
        <v>209</v>
      </c>
      <c r="H165" s="212">
        <v>1123.92</v>
      </c>
      <c r="I165" s="213">
        <v>350</v>
      </c>
      <c r="J165" s="212">
        <f>ROUND(I165*H165,2)</f>
        <v>393372</v>
      </c>
      <c r="K165" s="214"/>
      <c r="L165" s="38"/>
      <c r="M165" s="215" t="s">
        <v>1</v>
      </c>
      <c r="N165" s="216" t="s">
        <v>43</v>
      </c>
      <c r="O165" s="70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9" t="s">
        <v>150</v>
      </c>
      <c r="AT165" s="219" t="s">
        <v>146</v>
      </c>
      <c r="AU165" s="219" t="s">
        <v>87</v>
      </c>
      <c r="AY165" s="16" t="s">
        <v>144</v>
      </c>
      <c r="BE165" s="220">
        <f>IF(N165="základní",J165,0)</f>
        <v>393372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6" t="s">
        <v>85</v>
      </c>
      <c r="BK165" s="220">
        <f>ROUND(I165*H165,2)</f>
        <v>393372</v>
      </c>
      <c r="BL165" s="16" t="s">
        <v>150</v>
      </c>
      <c r="BM165" s="219" t="s">
        <v>1038</v>
      </c>
    </row>
    <row r="166" spans="1:65" s="14" customFormat="1" ht="22.5" x14ac:dyDescent="0.2">
      <c r="B166" s="244"/>
      <c r="C166" s="245"/>
      <c r="D166" s="223" t="s">
        <v>152</v>
      </c>
      <c r="E166" s="246" t="s">
        <v>1</v>
      </c>
      <c r="F166" s="247" t="s">
        <v>1039</v>
      </c>
      <c r="G166" s="245"/>
      <c r="H166" s="246" t="s">
        <v>1</v>
      </c>
      <c r="I166" s="248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152</v>
      </c>
      <c r="AU166" s="253" t="s">
        <v>87</v>
      </c>
      <c r="AV166" s="14" t="s">
        <v>85</v>
      </c>
      <c r="AW166" s="14" t="s">
        <v>35</v>
      </c>
      <c r="AX166" s="14" t="s">
        <v>78</v>
      </c>
      <c r="AY166" s="253" t="s">
        <v>144</v>
      </c>
    </row>
    <row r="167" spans="1:65" s="12" customFormat="1" x14ac:dyDescent="0.2">
      <c r="B167" s="221"/>
      <c r="C167" s="222"/>
      <c r="D167" s="223" t="s">
        <v>152</v>
      </c>
      <c r="E167" s="224" t="s">
        <v>1</v>
      </c>
      <c r="F167" s="225" t="s">
        <v>1040</v>
      </c>
      <c r="G167" s="222"/>
      <c r="H167" s="226">
        <v>1123.92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152</v>
      </c>
      <c r="AU167" s="232" t="s">
        <v>87</v>
      </c>
      <c r="AV167" s="12" t="s">
        <v>87</v>
      </c>
      <c r="AW167" s="12" t="s">
        <v>35</v>
      </c>
      <c r="AX167" s="12" t="s">
        <v>85</v>
      </c>
      <c r="AY167" s="232" t="s">
        <v>144</v>
      </c>
    </row>
    <row r="168" spans="1:65" s="1" customFormat="1" ht="21.75" customHeight="1" x14ac:dyDescent="0.2">
      <c r="A168" s="33"/>
      <c r="B168" s="34"/>
      <c r="C168" s="208" t="s">
        <v>206</v>
      </c>
      <c r="D168" s="208" t="s">
        <v>146</v>
      </c>
      <c r="E168" s="209" t="s">
        <v>238</v>
      </c>
      <c r="F168" s="210" t="s">
        <v>239</v>
      </c>
      <c r="G168" s="211" t="s">
        <v>209</v>
      </c>
      <c r="H168" s="212">
        <v>286.35000000000002</v>
      </c>
      <c r="I168" s="213">
        <v>392</v>
      </c>
      <c r="J168" s="212">
        <f>ROUND(I168*H168,2)</f>
        <v>112249.2</v>
      </c>
      <c r="K168" s="214"/>
      <c r="L168" s="38"/>
      <c r="M168" s="215" t="s">
        <v>1</v>
      </c>
      <c r="N168" s="216" t="s">
        <v>43</v>
      </c>
      <c r="O168" s="70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9" t="s">
        <v>150</v>
      </c>
      <c r="AT168" s="219" t="s">
        <v>146</v>
      </c>
      <c r="AU168" s="219" t="s">
        <v>87</v>
      </c>
      <c r="AY168" s="16" t="s">
        <v>144</v>
      </c>
      <c r="BE168" s="220">
        <f>IF(N168="základní",J168,0)</f>
        <v>112249.2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85</v>
      </c>
      <c r="BK168" s="220">
        <f>ROUND(I168*H168,2)</f>
        <v>112249.2</v>
      </c>
      <c r="BL168" s="16" t="s">
        <v>150</v>
      </c>
      <c r="BM168" s="219" t="s">
        <v>1041</v>
      </c>
    </row>
    <row r="169" spans="1:65" s="14" customFormat="1" ht="22.5" x14ac:dyDescent="0.2">
      <c r="B169" s="244"/>
      <c r="C169" s="245"/>
      <c r="D169" s="223" t="s">
        <v>152</v>
      </c>
      <c r="E169" s="246" t="s">
        <v>1</v>
      </c>
      <c r="F169" s="247" t="s">
        <v>1042</v>
      </c>
      <c r="G169" s="245"/>
      <c r="H169" s="246" t="s">
        <v>1</v>
      </c>
      <c r="I169" s="248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152</v>
      </c>
      <c r="AU169" s="253" t="s">
        <v>87</v>
      </c>
      <c r="AV169" s="14" t="s">
        <v>85</v>
      </c>
      <c r="AW169" s="14" t="s">
        <v>35</v>
      </c>
      <c r="AX169" s="14" t="s">
        <v>78</v>
      </c>
      <c r="AY169" s="253" t="s">
        <v>144</v>
      </c>
    </row>
    <row r="170" spans="1:65" s="12" customFormat="1" x14ac:dyDescent="0.2">
      <c r="B170" s="221"/>
      <c r="C170" s="222"/>
      <c r="D170" s="223" t="s">
        <v>152</v>
      </c>
      <c r="E170" s="224" t="s">
        <v>1</v>
      </c>
      <c r="F170" s="225" t="s">
        <v>1043</v>
      </c>
      <c r="G170" s="222"/>
      <c r="H170" s="226">
        <v>286.35000000000002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152</v>
      </c>
      <c r="AU170" s="232" t="s">
        <v>87</v>
      </c>
      <c r="AV170" s="12" t="s">
        <v>87</v>
      </c>
      <c r="AW170" s="12" t="s">
        <v>35</v>
      </c>
      <c r="AX170" s="12" t="s">
        <v>85</v>
      </c>
      <c r="AY170" s="232" t="s">
        <v>144</v>
      </c>
    </row>
    <row r="171" spans="1:65" s="1" customFormat="1" ht="21.75" customHeight="1" x14ac:dyDescent="0.2">
      <c r="A171" s="33"/>
      <c r="B171" s="34"/>
      <c r="C171" s="208" t="s">
        <v>214</v>
      </c>
      <c r="D171" s="208" t="s">
        <v>146</v>
      </c>
      <c r="E171" s="209" t="s">
        <v>244</v>
      </c>
      <c r="F171" s="210" t="s">
        <v>245</v>
      </c>
      <c r="G171" s="211" t="s">
        <v>209</v>
      </c>
      <c r="H171" s="212">
        <v>481.68</v>
      </c>
      <c r="I171" s="213">
        <v>392</v>
      </c>
      <c r="J171" s="212">
        <f>ROUND(I171*H171,2)</f>
        <v>188818.56</v>
      </c>
      <c r="K171" s="214"/>
      <c r="L171" s="38"/>
      <c r="M171" s="215" t="s">
        <v>1</v>
      </c>
      <c r="N171" s="216" t="s">
        <v>43</v>
      </c>
      <c r="O171" s="70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9" t="s">
        <v>150</v>
      </c>
      <c r="AT171" s="219" t="s">
        <v>146</v>
      </c>
      <c r="AU171" s="219" t="s">
        <v>87</v>
      </c>
      <c r="AY171" s="16" t="s">
        <v>144</v>
      </c>
      <c r="BE171" s="220">
        <f>IF(N171="základní",J171,0)</f>
        <v>188818.56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6" t="s">
        <v>85</v>
      </c>
      <c r="BK171" s="220">
        <f>ROUND(I171*H171,2)</f>
        <v>188818.56</v>
      </c>
      <c r="BL171" s="16" t="s">
        <v>150</v>
      </c>
      <c r="BM171" s="219" t="s">
        <v>1044</v>
      </c>
    </row>
    <row r="172" spans="1:65" s="14" customFormat="1" ht="22.5" x14ac:dyDescent="0.2">
      <c r="B172" s="244"/>
      <c r="C172" s="245"/>
      <c r="D172" s="223" t="s">
        <v>152</v>
      </c>
      <c r="E172" s="246" t="s">
        <v>1</v>
      </c>
      <c r="F172" s="247" t="s">
        <v>1045</v>
      </c>
      <c r="G172" s="245"/>
      <c r="H172" s="246" t="s">
        <v>1</v>
      </c>
      <c r="I172" s="248"/>
      <c r="J172" s="245"/>
      <c r="K172" s="245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152</v>
      </c>
      <c r="AU172" s="253" t="s">
        <v>87</v>
      </c>
      <c r="AV172" s="14" t="s">
        <v>85</v>
      </c>
      <c r="AW172" s="14" t="s">
        <v>35</v>
      </c>
      <c r="AX172" s="14" t="s">
        <v>78</v>
      </c>
      <c r="AY172" s="253" t="s">
        <v>144</v>
      </c>
    </row>
    <row r="173" spans="1:65" s="12" customFormat="1" x14ac:dyDescent="0.2">
      <c r="B173" s="221"/>
      <c r="C173" s="222"/>
      <c r="D173" s="223" t="s">
        <v>152</v>
      </c>
      <c r="E173" s="224" t="s">
        <v>1</v>
      </c>
      <c r="F173" s="225" t="s">
        <v>1046</v>
      </c>
      <c r="G173" s="222"/>
      <c r="H173" s="226">
        <v>481.68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152</v>
      </c>
      <c r="AU173" s="232" t="s">
        <v>87</v>
      </c>
      <c r="AV173" s="12" t="s">
        <v>87</v>
      </c>
      <c r="AW173" s="12" t="s">
        <v>35</v>
      </c>
      <c r="AX173" s="12" t="s">
        <v>85</v>
      </c>
      <c r="AY173" s="232" t="s">
        <v>144</v>
      </c>
    </row>
    <row r="174" spans="1:65" s="1" customFormat="1" ht="21.75" customHeight="1" x14ac:dyDescent="0.2">
      <c r="A174" s="33"/>
      <c r="B174" s="34"/>
      <c r="C174" s="208" t="s">
        <v>219</v>
      </c>
      <c r="D174" s="208" t="s">
        <v>146</v>
      </c>
      <c r="E174" s="209" t="s">
        <v>207</v>
      </c>
      <c r="F174" s="210" t="s">
        <v>208</v>
      </c>
      <c r="G174" s="211" t="s">
        <v>209</v>
      </c>
      <c r="H174" s="212">
        <v>313.45999999999998</v>
      </c>
      <c r="I174" s="213">
        <v>670.6</v>
      </c>
      <c r="J174" s="212">
        <f>ROUND(I174*H174,2)</f>
        <v>210206.28</v>
      </c>
      <c r="K174" s="214"/>
      <c r="L174" s="38"/>
      <c r="M174" s="215" t="s">
        <v>1</v>
      </c>
      <c r="N174" s="216" t="s">
        <v>43</v>
      </c>
      <c r="O174" s="70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9" t="s">
        <v>150</v>
      </c>
      <c r="AT174" s="219" t="s">
        <v>146</v>
      </c>
      <c r="AU174" s="219" t="s">
        <v>87</v>
      </c>
      <c r="AY174" s="16" t="s">
        <v>144</v>
      </c>
      <c r="BE174" s="220">
        <f>IF(N174="základní",J174,0)</f>
        <v>210206.28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85</v>
      </c>
      <c r="BK174" s="220">
        <f>ROUND(I174*H174,2)</f>
        <v>210206.28</v>
      </c>
      <c r="BL174" s="16" t="s">
        <v>150</v>
      </c>
      <c r="BM174" s="219" t="s">
        <v>1047</v>
      </c>
    </row>
    <row r="175" spans="1:65" s="14" customFormat="1" x14ac:dyDescent="0.2">
      <c r="B175" s="244"/>
      <c r="C175" s="245"/>
      <c r="D175" s="223" t="s">
        <v>152</v>
      </c>
      <c r="E175" s="246" t="s">
        <v>1</v>
      </c>
      <c r="F175" s="247" t="s">
        <v>1048</v>
      </c>
      <c r="G175" s="245"/>
      <c r="H175" s="246" t="s">
        <v>1</v>
      </c>
      <c r="I175" s="248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152</v>
      </c>
      <c r="AU175" s="253" t="s">
        <v>87</v>
      </c>
      <c r="AV175" s="14" t="s">
        <v>85</v>
      </c>
      <c r="AW175" s="14" t="s">
        <v>35</v>
      </c>
      <c r="AX175" s="14" t="s">
        <v>78</v>
      </c>
      <c r="AY175" s="253" t="s">
        <v>144</v>
      </c>
    </row>
    <row r="176" spans="1:65" s="12" customFormat="1" ht="22.5" x14ac:dyDescent="0.2">
      <c r="B176" s="221"/>
      <c r="C176" s="222"/>
      <c r="D176" s="223" t="s">
        <v>152</v>
      </c>
      <c r="E176" s="224" t="s">
        <v>1</v>
      </c>
      <c r="F176" s="225" t="s">
        <v>1049</v>
      </c>
      <c r="G176" s="222"/>
      <c r="H176" s="226">
        <v>45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152</v>
      </c>
      <c r="AU176" s="232" t="s">
        <v>87</v>
      </c>
      <c r="AV176" s="12" t="s">
        <v>87</v>
      </c>
      <c r="AW176" s="12" t="s">
        <v>35</v>
      </c>
      <c r="AX176" s="12" t="s">
        <v>78</v>
      </c>
      <c r="AY176" s="232" t="s">
        <v>144</v>
      </c>
    </row>
    <row r="177" spans="1:65" s="12" customFormat="1" ht="33.75" x14ac:dyDescent="0.2">
      <c r="B177" s="221"/>
      <c r="C177" s="222"/>
      <c r="D177" s="223" t="s">
        <v>152</v>
      </c>
      <c r="E177" s="224" t="s">
        <v>1</v>
      </c>
      <c r="F177" s="225" t="s">
        <v>1050</v>
      </c>
      <c r="G177" s="222"/>
      <c r="H177" s="226">
        <v>134.47999999999999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152</v>
      </c>
      <c r="AU177" s="232" t="s">
        <v>87</v>
      </c>
      <c r="AV177" s="12" t="s">
        <v>87</v>
      </c>
      <c r="AW177" s="12" t="s">
        <v>35</v>
      </c>
      <c r="AX177" s="12" t="s">
        <v>78</v>
      </c>
      <c r="AY177" s="232" t="s">
        <v>144</v>
      </c>
    </row>
    <row r="178" spans="1:65" s="12" customFormat="1" ht="22.5" x14ac:dyDescent="0.2">
      <c r="B178" s="221"/>
      <c r="C178" s="222"/>
      <c r="D178" s="223" t="s">
        <v>152</v>
      </c>
      <c r="E178" s="224" t="s">
        <v>1</v>
      </c>
      <c r="F178" s="225" t="s">
        <v>1051</v>
      </c>
      <c r="G178" s="222"/>
      <c r="H178" s="226">
        <v>36</v>
      </c>
      <c r="I178" s="227"/>
      <c r="J178" s="222"/>
      <c r="K178" s="222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152</v>
      </c>
      <c r="AU178" s="232" t="s">
        <v>87</v>
      </c>
      <c r="AV178" s="12" t="s">
        <v>87</v>
      </c>
      <c r="AW178" s="12" t="s">
        <v>35</v>
      </c>
      <c r="AX178" s="12" t="s">
        <v>78</v>
      </c>
      <c r="AY178" s="232" t="s">
        <v>144</v>
      </c>
    </row>
    <row r="179" spans="1:65" s="12" customFormat="1" ht="22.5" x14ac:dyDescent="0.2">
      <c r="B179" s="221"/>
      <c r="C179" s="222"/>
      <c r="D179" s="223" t="s">
        <v>152</v>
      </c>
      <c r="E179" s="224" t="s">
        <v>1</v>
      </c>
      <c r="F179" s="225" t="s">
        <v>1052</v>
      </c>
      <c r="G179" s="222"/>
      <c r="H179" s="226">
        <v>9.48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152</v>
      </c>
      <c r="AU179" s="232" t="s">
        <v>87</v>
      </c>
      <c r="AV179" s="12" t="s">
        <v>87</v>
      </c>
      <c r="AW179" s="12" t="s">
        <v>35</v>
      </c>
      <c r="AX179" s="12" t="s">
        <v>78</v>
      </c>
      <c r="AY179" s="232" t="s">
        <v>144</v>
      </c>
    </row>
    <row r="180" spans="1:65" s="12" customFormat="1" ht="22.5" x14ac:dyDescent="0.2">
      <c r="B180" s="221"/>
      <c r="C180" s="222"/>
      <c r="D180" s="223" t="s">
        <v>152</v>
      </c>
      <c r="E180" s="224" t="s">
        <v>1</v>
      </c>
      <c r="F180" s="225" t="s">
        <v>213</v>
      </c>
      <c r="G180" s="222"/>
      <c r="H180" s="226">
        <v>88.5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152</v>
      </c>
      <c r="AU180" s="232" t="s">
        <v>87</v>
      </c>
      <c r="AV180" s="12" t="s">
        <v>87</v>
      </c>
      <c r="AW180" s="12" t="s">
        <v>35</v>
      </c>
      <c r="AX180" s="12" t="s">
        <v>78</v>
      </c>
      <c r="AY180" s="232" t="s">
        <v>144</v>
      </c>
    </row>
    <row r="181" spans="1:65" s="13" customFormat="1" x14ac:dyDescent="0.2">
      <c r="B181" s="233"/>
      <c r="C181" s="234"/>
      <c r="D181" s="223" t="s">
        <v>152</v>
      </c>
      <c r="E181" s="235" t="s">
        <v>1</v>
      </c>
      <c r="F181" s="236" t="s">
        <v>164</v>
      </c>
      <c r="G181" s="234"/>
      <c r="H181" s="237">
        <v>313.45999999999998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152</v>
      </c>
      <c r="AU181" s="243" t="s">
        <v>87</v>
      </c>
      <c r="AV181" s="13" t="s">
        <v>150</v>
      </c>
      <c r="AW181" s="13" t="s">
        <v>35</v>
      </c>
      <c r="AX181" s="13" t="s">
        <v>85</v>
      </c>
      <c r="AY181" s="243" t="s">
        <v>144</v>
      </c>
    </row>
    <row r="182" spans="1:65" s="1" customFormat="1" ht="16.5" customHeight="1" x14ac:dyDescent="0.2">
      <c r="A182" s="33"/>
      <c r="B182" s="34"/>
      <c r="C182" s="208" t="s">
        <v>226</v>
      </c>
      <c r="D182" s="208" t="s">
        <v>146</v>
      </c>
      <c r="E182" s="209" t="s">
        <v>250</v>
      </c>
      <c r="F182" s="210" t="s">
        <v>251</v>
      </c>
      <c r="G182" s="211" t="s">
        <v>149</v>
      </c>
      <c r="H182" s="212">
        <v>199.37</v>
      </c>
      <c r="I182" s="213">
        <v>126</v>
      </c>
      <c r="J182" s="212">
        <f>ROUND(I182*H182,2)</f>
        <v>25120.62</v>
      </c>
      <c r="K182" s="214"/>
      <c r="L182" s="38"/>
      <c r="M182" s="215" t="s">
        <v>1</v>
      </c>
      <c r="N182" s="216" t="s">
        <v>43</v>
      </c>
      <c r="O182" s="70"/>
      <c r="P182" s="217">
        <f>O182*H182</f>
        <v>0</v>
      </c>
      <c r="Q182" s="217">
        <v>5.8E-4</v>
      </c>
      <c r="R182" s="217">
        <f>Q182*H182</f>
        <v>0.1156346</v>
      </c>
      <c r="S182" s="217">
        <v>0</v>
      </c>
      <c r="T182" s="21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9" t="s">
        <v>150</v>
      </c>
      <c r="AT182" s="219" t="s">
        <v>146</v>
      </c>
      <c r="AU182" s="219" t="s">
        <v>87</v>
      </c>
      <c r="AY182" s="16" t="s">
        <v>144</v>
      </c>
      <c r="BE182" s="220">
        <f>IF(N182="základní",J182,0)</f>
        <v>25120.62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85</v>
      </c>
      <c r="BK182" s="220">
        <f>ROUND(I182*H182,2)</f>
        <v>25120.62</v>
      </c>
      <c r="BL182" s="16" t="s">
        <v>150</v>
      </c>
      <c r="BM182" s="219" t="s">
        <v>1053</v>
      </c>
    </row>
    <row r="183" spans="1:65" s="12" customFormat="1" x14ac:dyDescent="0.2">
      <c r="B183" s="221"/>
      <c r="C183" s="222"/>
      <c r="D183" s="223" t="s">
        <v>152</v>
      </c>
      <c r="E183" s="224" t="s">
        <v>1</v>
      </c>
      <c r="F183" s="225" t="s">
        <v>1054</v>
      </c>
      <c r="G183" s="222"/>
      <c r="H183" s="226">
        <v>199.37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152</v>
      </c>
      <c r="AU183" s="232" t="s">
        <v>87</v>
      </c>
      <c r="AV183" s="12" t="s">
        <v>87</v>
      </c>
      <c r="AW183" s="12" t="s">
        <v>35</v>
      </c>
      <c r="AX183" s="12" t="s">
        <v>85</v>
      </c>
      <c r="AY183" s="232" t="s">
        <v>144</v>
      </c>
    </row>
    <row r="184" spans="1:65" s="1" customFormat="1" ht="16.5" customHeight="1" x14ac:dyDescent="0.2">
      <c r="A184" s="33"/>
      <c r="B184" s="34"/>
      <c r="C184" s="208" t="s">
        <v>232</v>
      </c>
      <c r="D184" s="208" t="s">
        <v>146</v>
      </c>
      <c r="E184" s="209" t="s">
        <v>255</v>
      </c>
      <c r="F184" s="210" t="s">
        <v>256</v>
      </c>
      <c r="G184" s="211" t="s">
        <v>149</v>
      </c>
      <c r="H184" s="212">
        <v>1391.95</v>
      </c>
      <c r="I184" s="213">
        <v>168</v>
      </c>
      <c r="J184" s="212">
        <f>ROUND(I184*H184,2)</f>
        <v>233847.6</v>
      </c>
      <c r="K184" s="214"/>
      <c r="L184" s="38"/>
      <c r="M184" s="215" t="s">
        <v>1</v>
      </c>
      <c r="N184" s="216" t="s">
        <v>43</v>
      </c>
      <c r="O184" s="70"/>
      <c r="P184" s="217">
        <f>O184*H184</f>
        <v>0</v>
      </c>
      <c r="Q184" s="217">
        <v>5.9000000000000003E-4</v>
      </c>
      <c r="R184" s="217">
        <f>Q184*H184</f>
        <v>0.82125050000000011</v>
      </c>
      <c r="S184" s="217">
        <v>0</v>
      </c>
      <c r="T184" s="218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9" t="s">
        <v>150</v>
      </c>
      <c r="AT184" s="219" t="s">
        <v>146</v>
      </c>
      <c r="AU184" s="219" t="s">
        <v>87</v>
      </c>
      <c r="AY184" s="16" t="s">
        <v>144</v>
      </c>
      <c r="BE184" s="220">
        <f>IF(N184="základní",J184,0)</f>
        <v>233847.6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85</v>
      </c>
      <c r="BK184" s="220">
        <f>ROUND(I184*H184,2)</f>
        <v>233847.6</v>
      </c>
      <c r="BL184" s="16" t="s">
        <v>150</v>
      </c>
      <c r="BM184" s="219" t="s">
        <v>1055</v>
      </c>
    </row>
    <row r="185" spans="1:65" s="12" customFormat="1" ht="22.5" x14ac:dyDescent="0.2">
      <c r="B185" s="221"/>
      <c r="C185" s="222"/>
      <c r="D185" s="223" t="s">
        <v>152</v>
      </c>
      <c r="E185" s="224" t="s">
        <v>1</v>
      </c>
      <c r="F185" s="225" t="s">
        <v>1056</v>
      </c>
      <c r="G185" s="222"/>
      <c r="H185" s="226">
        <v>1391.95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152</v>
      </c>
      <c r="AU185" s="232" t="s">
        <v>87</v>
      </c>
      <c r="AV185" s="12" t="s">
        <v>87</v>
      </c>
      <c r="AW185" s="12" t="s">
        <v>35</v>
      </c>
      <c r="AX185" s="12" t="s">
        <v>85</v>
      </c>
      <c r="AY185" s="232" t="s">
        <v>144</v>
      </c>
    </row>
    <row r="186" spans="1:65" s="1" customFormat="1" ht="16.5" customHeight="1" x14ac:dyDescent="0.2">
      <c r="A186" s="33"/>
      <c r="B186" s="34"/>
      <c r="C186" s="208" t="s">
        <v>8</v>
      </c>
      <c r="D186" s="208" t="s">
        <v>146</v>
      </c>
      <c r="E186" s="209" t="s">
        <v>263</v>
      </c>
      <c r="F186" s="210" t="s">
        <v>264</v>
      </c>
      <c r="G186" s="211" t="s">
        <v>149</v>
      </c>
      <c r="H186" s="212">
        <v>64.5</v>
      </c>
      <c r="I186" s="213">
        <v>210</v>
      </c>
      <c r="J186" s="212">
        <f>ROUND(I186*H186,2)</f>
        <v>13545</v>
      </c>
      <c r="K186" s="214"/>
      <c r="L186" s="38"/>
      <c r="M186" s="215" t="s">
        <v>1</v>
      </c>
      <c r="N186" s="216" t="s">
        <v>43</v>
      </c>
      <c r="O186" s="70"/>
      <c r="P186" s="217">
        <f>O186*H186</f>
        <v>0</v>
      </c>
      <c r="Q186" s="217">
        <v>6.3000000000000003E-4</v>
      </c>
      <c r="R186" s="217">
        <f>Q186*H186</f>
        <v>4.0635000000000004E-2</v>
      </c>
      <c r="S186" s="217">
        <v>0</v>
      </c>
      <c r="T186" s="21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9" t="s">
        <v>150</v>
      </c>
      <c r="AT186" s="219" t="s">
        <v>146</v>
      </c>
      <c r="AU186" s="219" t="s">
        <v>87</v>
      </c>
      <c r="AY186" s="16" t="s">
        <v>144</v>
      </c>
      <c r="BE186" s="220">
        <f>IF(N186="základní",J186,0)</f>
        <v>13545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85</v>
      </c>
      <c r="BK186" s="220">
        <f>ROUND(I186*H186,2)</f>
        <v>13545</v>
      </c>
      <c r="BL186" s="16" t="s">
        <v>150</v>
      </c>
      <c r="BM186" s="219" t="s">
        <v>1057</v>
      </c>
    </row>
    <row r="187" spans="1:65" s="12" customFormat="1" ht="22.5" x14ac:dyDescent="0.2">
      <c r="B187" s="221"/>
      <c r="C187" s="222"/>
      <c r="D187" s="223" t="s">
        <v>152</v>
      </c>
      <c r="E187" s="224" t="s">
        <v>1</v>
      </c>
      <c r="F187" s="225" t="s">
        <v>1058</v>
      </c>
      <c r="G187" s="222"/>
      <c r="H187" s="226">
        <v>64.5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152</v>
      </c>
      <c r="AU187" s="232" t="s">
        <v>87</v>
      </c>
      <c r="AV187" s="12" t="s">
        <v>87</v>
      </c>
      <c r="AW187" s="12" t="s">
        <v>35</v>
      </c>
      <c r="AX187" s="12" t="s">
        <v>85</v>
      </c>
      <c r="AY187" s="232" t="s">
        <v>144</v>
      </c>
    </row>
    <row r="188" spans="1:65" s="1" customFormat="1" ht="16.5" customHeight="1" x14ac:dyDescent="0.2">
      <c r="A188" s="33"/>
      <c r="B188" s="34"/>
      <c r="C188" s="208" t="s">
        <v>243</v>
      </c>
      <c r="D188" s="208" t="s">
        <v>146</v>
      </c>
      <c r="E188" s="209" t="s">
        <v>271</v>
      </c>
      <c r="F188" s="210" t="s">
        <v>272</v>
      </c>
      <c r="G188" s="211" t="s">
        <v>149</v>
      </c>
      <c r="H188" s="212">
        <v>199.37</v>
      </c>
      <c r="I188" s="213">
        <v>42</v>
      </c>
      <c r="J188" s="212">
        <f>ROUND(I188*H188,2)</f>
        <v>8373.5400000000009</v>
      </c>
      <c r="K188" s="214"/>
      <c r="L188" s="38"/>
      <c r="M188" s="215" t="s">
        <v>1</v>
      </c>
      <c r="N188" s="216" t="s">
        <v>43</v>
      </c>
      <c r="O188" s="70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9" t="s">
        <v>150</v>
      </c>
      <c r="AT188" s="219" t="s">
        <v>146</v>
      </c>
      <c r="AU188" s="219" t="s">
        <v>87</v>
      </c>
      <c r="AY188" s="16" t="s">
        <v>144</v>
      </c>
      <c r="BE188" s="220">
        <f>IF(N188="základní",J188,0)</f>
        <v>8373.5400000000009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6" t="s">
        <v>85</v>
      </c>
      <c r="BK188" s="220">
        <f>ROUND(I188*H188,2)</f>
        <v>8373.5400000000009</v>
      </c>
      <c r="BL188" s="16" t="s">
        <v>150</v>
      </c>
      <c r="BM188" s="219" t="s">
        <v>1059</v>
      </c>
    </row>
    <row r="189" spans="1:65" s="12" customFormat="1" x14ac:dyDescent="0.2">
      <c r="B189" s="221"/>
      <c r="C189" s="222"/>
      <c r="D189" s="223" t="s">
        <v>152</v>
      </c>
      <c r="E189" s="224" t="s">
        <v>1</v>
      </c>
      <c r="F189" s="225" t="s">
        <v>1060</v>
      </c>
      <c r="G189" s="222"/>
      <c r="H189" s="226">
        <v>199.37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152</v>
      </c>
      <c r="AU189" s="232" t="s">
        <v>87</v>
      </c>
      <c r="AV189" s="12" t="s">
        <v>87</v>
      </c>
      <c r="AW189" s="12" t="s">
        <v>35</v>
      </c>
      <c r="AX189" s="12" t="s">
        <v>85</v>
      </c>
      <c r="AY189" s="232" t="s">
        <v>144</v>
      </c>
    </row>
    <row r="190" spans="1:65" s="1" customFormat="1" ht="16.5" customHeight="1" x14ac:dyDescent="0.2">
      <c r="A190" s="33"/>
      <c r="B190" s="34"/>
      <c r="C190" s="208" t="s">
        <v>249</v>
      </c>
      <c r="D190" s="208" t="s">
        <v>146</v>
      </c>
      <c r="E190" s="209" t="s">
        <v>275</v>
      </c>
      <c r="F190" s="210" t="s">
        <v>276</v>
      </c>
      <c r="G190" s="211" t="s">
        <v>149</v>
      </c>
      <c r="H190" s="212">
        <v>1391.95</v>
      </c>
      <c r="I190" s="213">
        <v>49</v>
      </c>
      <c r="J190" s="212">
        <f>ROUND(I190*H190,2)</f>
        <v>68205.55</v>
      </c>
      <c r="K190" s="214"/>
      <c r="L190" s="38"/>
      <c r="M190" s="215" t="s">
        <v>1</v>
      </c>
      <c r="N190" s="216" t="s">
        <v>43</v>
      </c>
      <c r="O190" s="70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9" t="s">
        <v>150</v>
      </c>
      <c r="AT190" s="219" t="s">
        <v>146</v>
      </c>
      <c r="AU190" s="219" t="s">
        <v>87</v>
      </c>
      <c r="AY190" s="16" t="s">
        <v>144</v>
      </c>
      <c r="BE190" s="220">
        <f>IF(N190="základní",J190,0)</f>
        <v>68205.55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6" t="s">
        <v>85</v>
      </c>
      <c r="BK190" s="220">
        <f>ROUND(I190*H190,2)</f>
        <v>68205.55</v>
      </c>
      <c r="BL190" s="16" t="s">
        <v>150</v>
      </c>
      <c r="BM190" s="219" t="s">
        <v>1061</v>
      </c>
    </row>
    <row r="191" spans="1:65" s="12" customFormat="1" x14ac:dyDescent="0.2">
      <c r="B191" s="221"/>
      <c r="C191" s="222"/>
      <c r="D191" s="223" t="s">
        <v>152</v>
      </c>
      <c r="E191" s="224" t="s">
        <v>1</v>
      </c>
      <c r="F191" s="225" t="s">
        <v>1062</v>
      </c>
      <c r="G191" s="222"/>
      <c r="H191" s="226">
        <v>1391.95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152</v>
      </c>
      <c r="AU191" s="232" t="s">
        <v>87</v>
      </c>
      <c r="AV191" s="12" t="s">
        <v>87</v>
      </c>
      <c r="AW191" s="12" t="s">
        <v>35</v>
      </c>
      <c r="AX191" s="12" t="s">
        <v>85</v>
      </c>
      <c r="AY191" s="232" t="s">
        <v>144</v>
      </c>
    </row>
    <row r="192" spans="1:65" s="1" customFormat="1" ht="16.5" customHeight="1" x14ac:dyDescent="0.2">
      <c r="A192" s="33"/>
      <c r="B192" s="34"/>
      <c r="C192" s="208" t="s">
        <v>254</v>
      </c>
      <c r="D192" s="208" t="s">
        <v>146</v>
      </c>
      <c r="E192" s="209" t="s">
        <v>280</v>
      </c>
      <c r="F192" s="210" t="s">
        <v>281</v>
      </c>
      <c r="G192" s="211" t="s">
        <v>149</v>
      </c>
      <c r="H192" s="212">
        <v>64.5</v>
      </c>
      <c r="I192" s="213">
        <v>63</v>
      </c>
      <c r="J192" s="212">
        <f>ROUND(I192*H192,2)</f>
        <v>4063.5</v>
      </c>
      <c r="K192" s="214"/>
      <c r="L192" s="38"/>
      <c r="M192" s="215" t="s">
        <v>1</v>
      </c>
      <c r="N192" s="216" t="s">
        <v>43</v>
      </c>
      <c r="O192" s="70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9" t="s">
        <v>150</v>
      </c>
      <c r="AT192" s="219" t="s">
        <v>146</v>
      </c>
      <c r="AU192" s="219" t="s">
        <v>87</v>
      </c>
      <c r="AY192" s="16" t="s">
        <v>144</v>
      </c>
      <c r="BE192" s="220">
        <f>IF(N192="základní",J192,0)</f>
        <v>4063.5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85</v>
      </c>
      <c r="BK192" s="220">
        <f>ROUND(I192*H192,2)</f>
        <v>4063.5</v>
      </c>
      <c r="BL192" s="16" t="s">
        <v>150</v>
      </c>
      <c r="BM192" s="219" t="s">
        <v>1063</v>
      </c>
    </row>
    <row r="193" spans="1:65" s="12" customFormat="1" x14ac:dyDescent="0.2">
      <c r="B193" s="221"/>
      <c r="C193" s="222"/>
      <c r="D193" s="223" t="s">
        <v>152</v>
      </c>
      <c r="E193" s="224" t="s">
        <v>1</v>
      </c>
      <c r="F193" s="225" t="s">
        <v>1064</v>
      </c>
      <c r="G193" s="222"/>
      <c r="H193" s="226">
        <v>64.5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152</v>
      </c>
      <c r="AU193" s="232" t="s">
        <v>87</v>
      </c>
      <c r="AV193" s="12" t="s">
        <v>87</v>
      </c>
      <c r="AW193" s="12" t="s">
        <v>35</v>
      </c>
      <c r="AX193" s="12" t="s">
        <v>85</v>
      </c>
      <c r="AY193" s="232" t="s">
        <v>144</v>
      </c>
    </row>
    <row r="194" spans="1:65" s="1" customFormat="1" ht="21.75" customHeight="1" x14ac:dyDescent="0.2">
      <c r="A194" s="33"/>
      <c r="B194" s="34"/>
      <c r="C194" s="208" t="s">
        <v>262</v>
      </c>
      <c r="D194" s="208" t="s">
        <v>146</v>
      </c>
      <c r="E194" s="209" t="s">
        <v>285</v>
      </c>
      <c r="F194" s="210" t="s">
        <v>286</v>
      </c>
      <c r="G194" s="211" t="s">
        <v>209</v>
      </c>
      <c r="H194" s="212">
        <v>86.1</v>
      </c>
      <c r="I194" s="213">
        <v>98</v>
      </c>
      <c r="J194" s="212">
        <f>ROUND(I194*H194,2)</f>
        <v>8437.7999999999993</v>
      </c>
      <c r="K194" s="214"/>
      <c r="L194" s="38"/>
      <c r="M194" s="215" t="s">
        <v>1</v>
      </c>
      <c r="N194" s="216" t="s">
        <v>43</v>
      </c>
      <c r="O194" s="70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9" t="s">
        <v>150</v>
      </c>
      <c r="AT194" s="219" t="s">
        <v>146</v>
      </c>
      <c r="AU194" s="219" t="s">
        <v>87</v>
      </c>
      <c r="AY194" s="16" t="s">
        <v>144</v>
      </c>
      <c r="BE194" s="220">
        <f>IF(N194="základní",J194,0)</f>
        <v>8437.7999999999993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6" t="s">
        <v>85</v>
      </c>
      <c r="BK194" s="220">
        <f>ROUND(I194*H194,2)</f>
        <v>8437.7999999999993</v>
      </c>
      <c r="BL194" s="16" t="s">
        <v>150</v>
      </c>
      <c r="BM194" s="219" t="s">
        <v>1065</v>
      </c>
    </row>
    <row r="195" spans="1:65" s="12" customFormat="1" x14ac:dyDescent="0.2">
      <c r="B195" s="221"/>
      <c r="C195" s="222"/>
      <c r="D195" s="223" t="s">
        <v>152</v>
      </c>
      <c r="E195" s="224" t="s">
        <v>1</v>
      </c>
      <c r="F195" s="225" t="s">
        <v>1066</v>
      </c>
      <c r="G195" s="222"/>
      <c r="H195" s="226">
        <v>86.1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152</v>
      </c>
      <c r="AU195" s="232" t="s">
        <v>87</v>
      </c>
      <c r="AV195" s="12" t="s">
        <v>87</v>
      </c>
      <c r="AW195" s="12" t="s">
        <v>35</v>
      </c>
      <c r="AX195" s="12" t="s">
        <v>85</v>
      </c>
      <c r="AY195" s="232" t="s">
        <v>144</v>
      </c>
    </row>
    <row r="196" spans="1:65" s="1" customFormat="1" ht="21.75" customHeight="1" x14ac:dyDescent="0.2">
      <c r="A196" s="33"/>
      <c r="B196" s="34"/>
      <c r="C196" s="208" t="s">
        <v>270</v>
      </c>
      <c r="D196" s="208" t="s">
        <v>146</v>
      </c>
      <c r="E196" s="209" t="s">
        <v>290</v>
      </c>
      <c r="F196" s="210" t="s">
        <v>291</v>
      </c>
      <c r="G196" s="211" t="s">
        <v>209</v>
      </c>
      <c r="H196" s="212">
        <v>1846.46</v>
      </c>
      <c r="I196" s="213">
        <v>98</v>
      </c>
      <c r="J196" s="212">
        <f>ROUND(I196*H196,2)</f>
        <v>180953.08</v>
      </c>
      <c r="K196" s="214"/>
      <c r="L196" s="38"/>
      <c r="M196" s="215" t="s">
        <v>1</v>
      </c>
      <c r="N196" s="216" t="s">
        <v>43</v>
      </c>
      <c r="O196" s="70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9" t="s">
        <v>150</v>
      </c>
      <c r="AT196" s="219" t="s">
        <v>146</v>
      </c>
      <c r="AU196" s="219" t="s">
        <v>87</v>
      </c>
      <c r="AY196" s="16" t="s">
        <v>144</v>
      </c>
      <c r="BE196" s="220">
        <f>IF(N196="základní",J196,0)</f>
        <v>180953.08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6" t="s">
        <v>85</v>
      </c>
      <c r="BK196" s="220">
        <f>ROUND(I196*H196,2)</f>
        <v>180953.08</v>
      </c>
      <c r="BL196" s="16" t="s">
        <v>150</v>
      </c>
      <c r="BM196" s="219" t="s">
        <v>1067</v>
      </c>
    </row>
    <row r="197" spans="1:65" s="12" customFormat="1" ht="33.75" x14ac:dyDescent="0.2">
      <c r="B197" s="221"/>
      <c r="C197" s="222"/>
      <c r="D197" s="223" t="s">
        <v>152</v>
      </c>
      <c r="E197" s="224" t="s">
        <v>1</v>
      </c>
      <c r="F197" s="225" t="s">
        <v>1068</v>
      </c>
      <c r="G197" s="222"/>
      <c r="H197" s="226">
        <v>1846.46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152</v>
      </c>
      <c r="AU197" s="232" t="s">
        <v>87</v>
      </c>
      <c r="AV197" s="12" t="s">
        <v>87</v>
      </c>
      <c r="AW197" s="12" t="s">
        <v>35</v>
      </c>
      <c r="AX197" s="12" t="s">
        <v>85</v>
      </c>
      <c r="AY197" s="232" t="s">
        <v>144</v>
      </c>
    </row>
    <row r="198" spans="1:65" s="1" customFormat="1" ht="21.75" customHeight="1" x14ac:dyDescent="0.2">
      <c r="A198" s="33"/>
      <c r="B198" s="34"/>
      <c r="C198" s="208" t="s">
        <v>7</v>
      </c>
      <c r="D198" s="208" t="s">
        <v>146</v>
      </c>
      <c r="E198" s="209" t="s">
        <v>296</v>
      </c>
      <c r="F198" s="210" t="s">
        <v>297</v>
      </c>
      <c r="G198" s="211" t="s">
        <v>209</v>
      </c>
      <c r="H198" s="212">
        <v>255.66</v>
      </c>
      <c r="I198" s="213">
        <v>98</v>
      </c>
      <c r="J198" s="212">
        <f>ROUND(I198*H198,2)</f>
        <v>25054.68</v>
      </c>
      <c r="K198" s="214"/>
      <c r="L198" s="38"/>
      <c r="M198" s="215" t="s">
        <v>1</v>
      </c>
      <c r="N198" s="216" t="s">
        <v>43</v>
      </c>
      <c r="O198" s="70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9" t="s">
        <v>150</v>
      </c>
      <c r="AT198" s="219" t="s">
        <v>146</v>
      </c>
      <c r="AU198" s="219" t="s">
        <v>87</v>
      </c>
      <c r="AY198" s="16" t="s">
        <v>144</v>
      </c>
      <c r="BE198" s="220">
        <f>IF(N198="základní",J198,0)</f>
        <v>25054.68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6" t="s">
        <v>85</v>
      </c>
      <c r="BK198" s="220">
        <f>ROUND(I198*H198,2)</f>
        <v>25054.68</v>
      </c>
      <c r="BL198" s="16" t="s">
        <v>150</v>
      </c>
      <c r="BM198" s="219" t="s">
        <v>1069</v>
      </c>
    </row>
    <row r="199" spans="1:65" s="12" customFormat="1" ht="22.5" x14ac:dyDescent="0.2">
      <c r="B199" s="221"/>
      <c r="C199" s="222"/>
      <c r="D199" s="223" t="s">
        <v>152</v>
      </c>
      <c r="E199" s="224" t="s">
        <v>1</v>
      </c>
      <c r="F199" s="225" t="s">
        <v>1070</v>
      </c>
      <c r="G199" s="222"/>
      <c r="H199" s="226">
        <v>255.66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152</v>
      </c>
      <c r="AU199" s="232" t="s">
        <v>87</v>
      </c>
      <c r="AV199" s="12" t="s">
        <v>87</v>
      </c>
      <c r="AW199" s="12" t="s">
        <v>35</v>
      </c>
      <c r="AX199" s="12" t="s">
        <v>85</v>
      </c>
      <c r="AY199" s="232" t="s">
        <v>144</v>
      </c>
    </row>
    <row r="200" spans="1:65" s="1" customFormat="1" ht="21.75" customHeight="1" x14ac:dyDescent="0.2">
      <c r="A200" s="33"/>
      <c r="B200" s="34"/>
      <c r="C200" s="208" t="s">
        <v>279</v>
      </c>
      <c r="D200" s="208" t="s">
        <v>146</v>
      </c>
      <c r="E200" s="209" t="s">
        <v>301</v>
      </c>
      <c r="F200" s="210" t="s">
        <v>302</v>
      </c>
      <c r="G200" s="211" t="s">
        <v>209</v>
      </c>
      <c r="H200" s="212">
        <v>463.74</v>
      </c>
      <c r="I200" s="213">
        <v>280</v>
      </c>
      <c r="J200" s="212">
        <f>ROUND(I200*H200,2)</f>
        <v>129847.2</v>
      </c>
      <c r="K200" s="214"/>
      <c r="L200" s="38"/>
      <c r="M200" s="215" t="s">
        <v>1</v>
      </c>
      <c r="N200" s="216" t="s">
        <v>43</v>
      </c>
      <c r="O200" s="70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9" t="s">
        <v>150</v>
      </c>
      <c r="AT200" s="219" t="s">
        <v>146</v>
      </c>
      <c r="AU200" s="219" t="s">
        <v>87</v>
      </c>
      <c r="AY200" s="16" t="s">
        <v>144</v>
      </c>
      <c r="BE200" s="220">
        <f>IF(N200="základní",J200,0)</f>
        <v>129847.2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6" t="s">
        <v>85</v>
      </c>
      <c r="BK200" s="220">
        <f>ROUND(I200*H200,2)</f>
        <v>129847.2</v>
      </c>
      <c r="BL200" s="16" t="s">
        <v>150</v>
      </c>
      <c r="BM200" s="219" t="s">
        <v>1071</v>
      </c>
    </row>
    <row r="201" spans="1:65" s="12" customFormat="1" ht="22.5" x14ac:dyDescent="0.2">
      <c r="B201" s="221"/>
      <c r="C201" s="222"/>
      <c r="D201" s="223" t="s">
        <v>152</v>
      </c>
      <c r="E201" s="224" t="s">
        <v>1</v>
      </c>
      <c r="F201" s="225" t="s">
        <v>1072</v>
      </c>
      <c r="G201" s="222"/>
      <c r="H201" s="226">
        <v>463.74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152</v>
      </c>
      <c r="AU201" s="232" t="s">
        <v>87</v>
      </c>
      <c r="AV201" s="12" t="s">
        <v>87</v>
      </c>
      <c r="AW201" s="12" t="s">
        <v>35</v>
      </c>
      <c r="AX201" s="12" t="s">
        <v>85</v>
      </c>
      <c r="AY201" s="232" t="s">
        <v>144</v>
      </c>
    </row>
    <row r="202" spans="1:65" s="1" customFormat="1" ht="21.75" customHeight="1" x14ac:dyDescent="0.2">
      <c r="A202" s="33"/>
      <c r="B202" s="34"/>
      <c r="C202" s="208" t="s">
        <v>284</v>
      </c>
      <c r="D202" s="208" t="s">
        <v>146</v>
      </c>
      <c r="E202" s="209" t="s">
        <v>306</v>
      </c>
      <c r="F202" s="210" t="s">
        <v>307</v>
      </c>
      <c r="G202" s="211" t="s">
        <v>209</v>
      </c>
      <c r="H202" s="212">
        <v>640.20000000000005</v>
      </c>
      <c r="I202" s="213">
        <v>280</v>
      </c>
      <c r="J202" s="212">
        <f>ROUND(I202*H202,2)</f>
        <v>179256</v>
      </c>
      <c r="K202" s="214"/>
      <c r="L202" s="38"/>
      <c r="M202" s="215" t="s">
        <v>1</v>
      </c>
      <c r="N202" s="216" t="s">
        <v>43</v>
      </c>
      <c r="O202" s="70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9" t="s">
        <v>150</v>
      </c>
      <c r="AT202" s="219" t="s">
        <v>146</v>
      </c>
      <c r="AU202" s="219" t="s">
        <v>87</v>
      </c>
      <c r="AY202" s="16" t="s">
        <v>144</v>
      </c>
      <c r="BE202" s="220">
        <f>IF(N202="základní",J202,0)</f>
        <v>179256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85</v>
      </c>
      <c r="BK202" s="220">
        <f>ROUND(I202*H202,2)</f>
        <v>179256</v>
      </c>
      <c r="BL202" s="16" t="s">
        <v>150</v>
      </c>
      <c r="BM202" s="219" t="s">
        <v>1073</v>
      </c>
    </row>
    <row r="203" spans="1:65" s="14" customFormat="1" x14ac:dyDescent="0.2">
      <c r="B203" s="244"/>
      <c r="C203" s="245"/>
      <c r="D203" s="223" t="s">
        <v>152</v>
      </c>
      <c r="E203" s="246" t="s">
        <v>1</v>
      </c>
      <c r="F203" s="247" t="s">
        <v>309</v>
      </c>
      <c r="G203" s="245"/>
      <c r="H203" s="246" t="s">
        <v>1</v>
      </c>
      <c r="I203" s="248"/>
      <c r="J203" s="245"/>
      <c r="K203" s="245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152</v>
      </c>
      <c r="AU203" s="253" t="s">
        <v>87</v>
      </c>
      <c r="AV203" s="14" t="s">
        <v>85</v>
      </c>
      <c r="AW203" s="14" t="s">
        <v>35</v>
      </c>
      <c r="AX203" s="14" t="s">
        <v>78</v>
      </c>
      <c r="AY203" s="253" t="s">
        <v>144</v>
      </c>
    </row>
    <row r="204" spans="1:65" s="12" customFormat="1" ht="22.5" x14ac:dyDescent="0.2">
      <c r="B204" s="221"/>
      <c r="C204" s="222"/>
      <c r="D204" s="223" t="s">
        <v>152</v>
      </c>
      <c r="E204" s="224" t="s">
        <v>1</v>
      </c>
      <c r="F204" s="225" t="s">
        <v>1074</v>
      </c>
      <c r="G204" s="222"/>
      <c r="H204" s="226">
        <v>640.20000000000005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152</v>
      </c>
      <c r="AU204" s="232" t="s">
        <v>87</v>
      </c>
      <c r="AV204" s="12" t="s">
        <v>87</v>
      </c>
      <c r="AW204" s="12" t="s">
        <v>35</v>
      </c>
      <c r="AX204" s="12" t="s">
        <v>85</v>
      </c>
      <c r="AY204" s="232" t="s">
        <v>144</v>
      </c>
    </row>
    <row r="205" spans="1:65" s="1" customFormat="1" ht="21.75" customHeight="1" x14ac:dyDescent="0.2">
      <c r="A205" s="33"/>
      <c r="B205" s="34"/>
      <c r="C205" s="208" t="s">
        <v>289</v>
      </c>
      <c r="D205" s="208" t="s">
        <v>146</v>
      </c>
      <c r="E205" s="209" t="s">
        <v>313</v>
      </c>
      <c r="F205" s="210" t="s">
        <v>314</v>
      </c>
      <c r="G205" s="211" t="s">
        <v>209</v>
      </c>
      <c r="H205" s="212">
        <v>923.23</v>
      </c>
      <c r="I205" s="213">
        <v>42</v>
      </c>
      <c r="J205" s="212">
        <f>ROUND(I205*H205,2)</f>
        <v>38775.660000000003</v>
      </c>
      <c r="K205" s="214"/>
      <c r="L205" s="38"/>
      <c r="M205" s="215" t="s">
        <v>1</v>
      </c>
      <c r="N205" s="216" t="s">
        <v>43</v>
      </c>
      <c r="O205" s="70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9" t="s">
        <v>150</v>
      </c>
      <c r="AT205" s="219" t="s">
        <v>146</v>
      </c>
      <c r="AU205" s="219" t="s">
        <v>87</v>
      </c>
      <c r="AY205" s="16" t="s">
        <v>144</v>
      </c>
      <c r="BE205" s="220">
        <f>IF(N205="základní",J205,0)</f>
        <v>38775.660000000003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6" t="s">
        <v>85</v>
      </c>
      <c r="BK205" s="220">
        <f>ROUND(I205*H205,2)</f>
        <v>38775.660000000003</v>
      </c>
      <c r="BL205" s="16" t="s">
        <v>150</v>
      </c>
      <c r="BM205" s="219" t="s">
        <v>1075</v>
      </c>
    </row>
    <row r="206" spans="1:65" s="12" customFormat="1" ht="22.5" x14ac:dyDescent="0.2">
      <c r="B206" s="221"/>
      <c r="C206" s="222"/>
      <c r="D206" s="223" t="s">
        <v>152</v>
      </c>
      <c r="E206" s="224" t="s">
        <v>1</v>
      </c>
      <c r="F206" s="225" t="s">
        <v>1076</v>
      </c>
      <c r="G206" s="222"/>
      <c r="H206" s="226">
        <v>923.23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152</v>
      </c>
      <c r="AU206" s="232" t="s">
        <v>87</v>
      </c>
      <c r="AV206" s="12" t="s">
        <v>87</v>
      </c>
      <c r="AW206" s="12" t="s">
        <v>35</v>
      </c>
      <c r="AX206" s="12" t="s">
        <v>85</v>
      </c>
      <c r="AY206" s="232" t="s">
        <v>144</v>
      </c>
    </row>
    <row r="207" spans="1:65" s="1" customFormat="1" ht="21.75" customHeight="1" x14ac:dyDescent="0.2">
      <c r="A207" s="33"/>
      <c r="B207" s="34"/>
      <c r="C207" s="208" t="s">
        <v>295</v>
      </c>
      <c r="D207" s="208" t="s">
        <v>146</v>
      </c>
      <c r="E207" s="209" t="s">
        <v>1077</v>
      </c>
      <c r="F207" s="210" t="s">
        <v>1078</v>
      </c>
      <c r="G207" s="211" t="s">
        <v>209</v>
      </c>
      <c r="H207" s="212">
        <v>923.23</v>
      </c>
      <c r="I207" s="213">
        <v>42</v>
      </c>
      <c r="J207" s="212">
        <f>ROUND(I207*H207,2)</f>
        <v>38775.660000000003</v>
      </c>
      <c r="K207" s="214"/>
      <c r="L207" s="38"/>
      <c r="M207" s="215" t="s">
        <v>1</v>
      </c>
      <c r="N207" s="216" t="s">
        <v>43</v>
      </c>
      <c r="O207" s="70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9" t="s">
        <v>150</v>
      </c>
      <c r="AT207" s="219" t="s">
        <v>146</v>
      </c>
      <c r="AU207" s="219" t="s">
        <v>87</v>
      </c>
      <c r="AY207" s="16" t="s">
        <v>144</v>
      </c>
      <c r="BE207" s="220">
        <f>IF(N207="základní",J207,0)</f>
        <v>38775.660000000003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85</v>
      </c>
      <c r="BK207" s="220">
        <f>ROUND(I207*H207,2)</f>
        <v>38775.660000000003</v>
      </c>
      <c r="BL207" s="16" t="s">
        <v>150</v>
      </c>
      <c r="BM207" s="219" t="s">
        <v>1079</v>
      </c>
    </row>
    <row r="208" spans="1:65" s="14" customFormat="1" ht="22.5" x14ac:dyDescent="0.2">
      <c r="B208" s="244"/>
      <c r="C208" s="245"/>
      <c r="D208" s="223" t="s">
        <v>152</v>
      </c>
      <c r="E208" s="246" t="s">
        <v>1</v>
      </c>
      <c r="F208" s="247" t="s">
        <v>1080</v>
      </c>
      <c r="G208" s="245"/>
      <c r="H208" s="246" t="s">
        <v>1</v>
      </c>
      <c r="I208" s="248"/>
      <c r="J208" s="245"/>
      <c r="K208" s="245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152</v>
      </c>
      <c r="AU208" s="253" t="s">
        <v>87</v>
      </c>
      <c r="AV208" s="14" t="s">
        <v>85</v>
      </c>
      <c r="AW208" s="14" t="s">
        <v>35</v>
      </c>
      <c r="AX208" s="14" t="s">
        <v>78</v>
      </c>
      <c r="AY208" s="253" t="s">
        <v>144</v>
      </c>
    </row>
    <row r="209" spans="1:65" s="12" customFormat="1" x14ac:dyDescent="0.2">
      <c r="B209" s="221"/>
      <c r="C209" s="222"/>
      <c r="D209" s="223" t="s">
        <v>152</v>
      </c>
      <c r="E209" s="224" t="s">
        <v>1</v>
      </c>
      <c r="F209" s="225" t="s">
        <v>1081</v>
      </c>
      <c r="G209" s="222"/>
      <c r="H209" s="226">
        <v>923.23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152</v>
      </c>
      <c r="AU209" s="232" t="s">
        <v>87</v>
      </c>
      <c r="AV209" s="12" t="s">
        <v>87</v>
      </c>
      <c r="AW209" s="12" t="s">
        <v>35</v>
      </c>
      <c r="AX209" s="12" t="s">
        <v>85</v>
      </c>
      <c r="AY209" s="232" t="s">
        <v>144</v>
      </c>
    </row>
    <row r="210" spans="1:65" s="1" customFormat="1" ht="16.5" customHeight="1" x14ac:dyDescent="0.2">
      <c r="A210" s="33"/>
      <c r="B210" s="34"/>
      <c r="C210" s="208" t="s">
        <v>300</v>
      </c>
      <c r="D210" s="208" t="s">
        <v>146</v>
      </c>
      <c r="E210" s="209" t="s">
        <v>319</v>
      </c>
      <c r="F210" s="210" t="s">
        <v>320</v>
      </c>
      <c r="G210" s="211" t="s">
        <v>209</v>
      </c>
      <c r="H210" s="212">
        <v>1514.8</v>
      </c>
      <c r="I210" s="213">
        <v>14</v>
      </c>
      <c r="J210" s="212">
        <f>ROUND(I210*H210,2)</f>
        <v>21207.200000000001</v>
      </c>
      <c r="K210" s="214"/>
      <c r="L210" s="38"/>
      <c r="M210" s="215" t="s">
        <v>1</v>
      </c>
      <c r="N210" s="216" t="s">
        <v>43</v>
      </c>
      <c r="O210" s="70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9" t="s">
        <v>150</v>
      </c>
      <c r="AT210" s="219" t="s">
        <v>146</v>
      </c>
      <c r="AU210" s="219" t="s">
        <v>87</v>
      </c>
      <c r="AY210" s="16" t="s">
        <v>144</v>
      </c>
      <c r="BE210" s="220">
        <f>IF(N210="základní",J210,0)</f>
        <v>21207.200000000001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6" t="s">
        <v>85</v>
      </c>
      <c r="BK210" s="220">
        <f>ROUND(I210*H210,2)</f>
        <v>21207.200000000001</v>
      </c>
      <c r="BL210" s="16" t="s">
        <v>150</v>
      </c>
      <c r="BM210" s="219" t="s">
        <v>1082</v>
      </c>
    </row>
    <row r="211" spans="1:65" s="12" customFormat="1" x14ac:dyDescent="0.2">
      <c r="B211" s="221"/>
      <c r="C211" s="222"/>
      <c r="D211" s="223" t="s">
        <v>152</v>
      </c>
      <c r="E211" s="224" t="s">
        <v>1</v>
      </c>
      <c r="F211" s="225" t="s">
        <v>1083</v>
      </c>
      <c r="G211" s="222"/>
      <c r="H211" s="226">
        <v>1514.8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152</v>
      </c>
      <c r="AU211" s="232" t="s">
        <v>87</v>
      </c>
      <c r="AV211" s="12" t="s">
        <v>87</v>
      </c>
      <c r="AW211" s="12" t="s">
        <v>35</v>
      </c>
      <c r="AX211" s="12" t="s">
        <v>85</v>
      </c>
      <c r="AY211" s="232" t="s">
        <v>144</v>
      </c>
    </row>
    <row r="212" spans="1:65" s="1" customFormat="1" ht="21.75" customHeight="1" x14ac:dyDescent="0.2">
      <c r="A212" s="33"/>
      <c r="B212" s="34"/>
      <c r="C212" s="208" t="s">
        <v>305</v>
      </c>
      <c r="D212" s="208" t="s">
        <v>146</v>
      </c>
      <c r="E212" s="209" t="s">
        <v>324</v>
      </c>
      <c r="F212" s="210" t="s">
        <v>325</v>
      </c>
      <c r="G212" s="211" t="s">
        <v>326</v>
      </c>
      <c r="H212" s="212">
        <v>2097.4899999999998</v>
      </c>
      <c r="I212" s="213">
        <v>154</v>
      </c>
      <c r="J212" s="212">
        <f>ROUND(I212*H212,2)</f>
        <v>323013.46000000002</v>
      </c>
      <c r="K212" s="214"/>
      <c r="L212" s="38"/>
      <c r="M212" s="215" t="s">
        <v>1</v>
      </c>
      <c r="N212" s="216" t="s">
        <v>43</v>
      </c>
      <c r="O212" s="70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9" t="s">
        <v>150</v>
      </c>
      <c r="AT212" s="219" t="s">
        <v>146</v>
      </c>
      <c r="AU212" s="219" t="s">
        <v>87</v>
      </c>
      <c r="AY212" s="16" t="s">
        <v>144</v>
      </c>
      <c r="BE212" s="220">
        <f>IF(N212="základní",J212,0)</f>
        <v>323013.46000000002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6" t="s">
        <v>85</v>
      </c>
      <c r="BK212" s="220">
        <f>ROUND(I212*H212,2)</f>
        <v>323013.46000000002</v>
      </c>
      <c r="BL212" s="16" t="s">
        <v>150</v>
      </c>
      <c r="BM212" s="219" t="s">
        <v>1084</v>
      </c>
    </row>
    <row r="213" spans="1:65" s="12" customFormat="1" x14ac:dyDescent="0.2">
      <c r="B213" s="221"/>
      <c r="C213" s="222"/>
      <c r="D213" s="223" t="s">
        <v>152</v>
      </c>
      <c r="E213" s="224" t="s">
        <v>1</v>
      </c>
      <c r="F213" s="225" t="s">
        <v>1085</v>
      </c>
      <c r="G213" s="222"/>
      <c r="H213" s="226">
        <v>2097.4899999999998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152</v>
      </c>
      <c r="AU213" s="232" t="s">
        <v>87</v>
      </c>
      <c r="AV213" s="12" t="s">
        <v>87</v>
      </c>
      <c r="AW213" s="12" t="s">
        <v>35</v>
      </c>
      <c r="AX213" s="12" t="s">
        <v>85</v>
      </c>
      <c r="AY213" s="232" t="s">
        <v>144</v>
      </c>
    </row>
    <row r="214" spans="1:65" s="1" customFormat="1" ht="21.75" customHeight="1" x14ac:dyDescent="0.2">
      <c r="A214" s="33"/>
      <c r="B214" s="34"/>
      <c r="C214" s="208" t="s">
        <v>312</v>
      </c>
      <c r="D214" s="208" t="s">
        <v>146</v>
      </c>
      <c r="E214" s="209" t="s">
        <v>330</v>
      </c>
      <c r="F214" s="210" t="s">
        <v>331</v>
      </c>
      <c r="G214" s="211" t="s">
        <v>209</v>
      </c>
      <c r="H214" s="212">
        <v>1514.8</v>
      </c>
      <c r="I214" s="213">
        <v>177.8</v>
      </c>
      <c r="J214" s="212">
        <f>ROUND(I214*H214,2)</f>
        <v>269331.44</v>
      </c>
      <c r="K214" s="214"/>
      <c r="L214" s="38"/>
      <c r="M214" s="215" t="s">
        <v>1</v>
      </c>
      <c r="N214" s="216" t="s">
        <v>43</v>
      </c>
      <c r="O214" s="70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9" t="s">
        <v>150</v>
      </c>
      <c r="AT214" s="219" t="s">
        <v>146</v>
      </c>
      <c r="AU214" s="219" t="s">
        <v>87</v>
      </c>
      <c r="AY214" s="16" t="s">
        <v>144</v>
      </c>
      <c r="BE214" s="220">
        <f>IF(N214="základní",J214,0)</f>
        <v>269331.44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6" t="s">
        <v>85</v>
      </c>
      <c r="BK214" s="220">
        <f>ROUND(I214*H214,2)</f>
        <v>269331.44</v>
      </c>
      <c r="BL214" s="16" t="s">
        <v>150</v>
      </c>
      <c r="BM214" s="219" t="s">
        <v>1086</v>
      </c>
    </row>
    <row r="215" spans="1:65" s="12" customFormat="1" ht="22.5" x14ac:dyDescent="0.2">
      <c r="B215" s="221"/>
      <c r="C215" s="222"/>
      <c r="D215" s="223" t="s">
        <v>152</v>
      </c>
      <c r="E215" s="224" t="s">
        <v>1</v>
      </c>
      <c r="F215" s="225" t="s">
        <v>1087</v>
      </c>
      <c r="G215" s="222"/>
      <c r="H215" s="226">
        <v>2155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152</v>
      </c>
      <c r="AU215" s="232" t="s">
        <v>87</v>
      </c>
      <c r="AV215" s="12" t="s">
        <v>87</v>
      </c>
      <c r="AW215" s="12" t="s">
        <v>35</v>
      </c>
      <c r="AX215" s="12" t="s">
        <v>78</v>
      </c>
      <c r="AY215" s="232" t="s">
        <v>144</v>
      </c>
    </row>
    <row r="216" spans="1:65" s="12" customFormat="1" x14ac:dyDescent="0.2">
      <c r="B216" s="221"/>
      <c r="C216" s="222"/>
      <c r="D216" s="223" t="s">
        <v>152</v>
      </c>
      <c r="E216" s="224" t="s">
        <v>1</v>
      </c>
      <c r="F216" s="225" t="s">
        <v>1088</v>
      </c>
      <c r="G216" s="222"/>
      <c r="H216" s="226">
        <v>-446.46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152</v>
      </c>
      <c r="AU216" s="232" t="s">
        <v>87</v>
      </c>
      <c r="AV216" s="12" t="s">
        <v>87</v>
      </c>
      <c r="AW216" s="12" t="s">
        <v>35</v>
      </c>
      <c r="AX216" s="12" t="s">
        <v>78</v>
      </c>
      <c r="AY216" s="232" t="s">
        <v>144</v>
      </c>
    </row>
    <row r="217" spans="1:65" s="12" customFormat="1" ht="22.5" x14ac:dyDescent="0.2">
      <c r="B217" s="221"/>
      <c r="C217" s="222"/>
      <c r="D217" s="223" t="s">
        <v>152</v>
      </c>
      <c r="E217" s="224" t="s">
        <v>1</v>
      </c>
      <c r="F217" s="225" t="s">
        <v>1089</v>
      </c>
      <c r="G217" s="222"/>
      <c r="H217" s="226">
        <v>-23.39</v>
      </c>
      <c r="I217" s="227"/>
      <c r="J217" s="222"/>
      <c r="K217" s="222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152</v>
      </c>
      <c r="AU217" s="232" t="s">
        <v>87</v>
      </c>
      <c r="AV217" s="12" t="s">
        <v>87</v>
      </c>
      <c r="AW217" s="12" t="s">
        <v>35</v>
      </c>
      <c r="AX217" s="12" t="s">
        <v>78</v>
      </c>
      <c r="AY217" s="232" t="s">
        <v>144</v>
      </c>
    </row>
    <row r="218" spans="1:65" s="12" customFormat="1" ht="22.5" x14ac:dyDescent="0.2">
      <c r="B218" s="221"/>
      <c r="C218" s="222"/>
      <c r="D218" s="223" t="s">
        <v>152</v>
      </c>
      <c r="E218" s="224" t="s">
        <v>1</v>
      </c>
      <c r="F218" s="225" t="s">
        <v>1090</v>
      </c>
      <c r="G218" s="222"/>
      <c r="H218" s="226">
        <v>-12.22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152</v>
      </c>
      <c r="AU218" s="232" t="s">
        <v>87</v>
      </c>
      <c r="AV218" s="12" t="s">
        <v>87</v>
      </c>
      <c r="AW218" s="12" t="s">
        <v>35</v>
      </c>
      <c r="AX218" s="12" t="s">
        <v>78</v>
      </c>
      <c r="AY218" s="232" t="s">
        <v>144</v>
      </c>
    </row>
    <row r="219" spans="1:65" s="12" customFormat="1" ht="22.5" x14ac:dyDescent="0.2">
      <c r="B219" s="221"/>
      <c r="C219" s="222"/>
      <c r="D219" s="223" t="s">
        <v>152</v>
      </c>
      <c r="E219" s="224" t="s">
        <v>1</v>
      </c>
      <c r="F219" s="225" t="s">
        <v>1091</v>
      </c>
      <c r="G219" s="222"/>
      <c r="H219" s="226">
        <v>-3.58</v>
      </c>
      <c r="I219" s="227"/>
      <c r="J219" s="222"/>
      <c r="K219" s="222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152</v>
      </c>
      <c r="AU219" s="232" t="s">
        <v>87</v>
      </c>
      <c r="AV219" s="12" t="s">
        <v>87</v>
      </c>
      <c r="AW219" s="12" t="s">
        <v>35</v>
      </c>
      <c r="AX219" s="12" t="s">
        <v>78</v>
      </c>
      <c r="AY219" s="232" t="s">
        <v>144</v>
      </c>
    </row>
    <row r="220" spans="1:65" s="12" customFormat="1" ht="22.5" x14ac:dyDescent="0.2">
      <c r="B220" s="221"/>
      <c r="C220" s="222"/>
      <c r="D220" s="223" t="s">
        <v>152</v>
      </c>
      <c r="E220" s="224" t="s">
        <v>1</v>
      </c>
      <c r="F220" s="225" t="s">
        <v>1092</v>
      </c>
      <c r="G220" s="222"/>
      <c r="H220" s="226">
        <v>-1.57</v>
      </c>
      <c r="I220" s="227"/>
      <c r="J220" s="222"/>
      <c r="K220" s="222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152</v>
      </c>
      <c r="AU220" s="232" t="s">
        <v>87</v>
      </c>
      <c r="AV220" s="12" t="s">
        <v>87</v>
      </c>
      <c r="AW220" s="12" t="s">
        <v>35</v>
      </c>
      <c r="AX220" s="12" t="s">
        <v>78</v>
      </c>
      <c r="AY220" s="232" t="s">
        <v>144</v>
      </c>
    </row>
    <row r="221" spans="1:65" s="12" customFormat="1" ht="33.75" x14ac:dyDescent="0.2">
      <c r="B221" s="221"/>
      <c r="C221" s="222"/>
      <c r="D221" s="223" t="s">
        <v>152</v>
      </c>
      <c r="E221" s="224" t="s">
        <v>1</v>
      </c>
      <c r="F221" s="225" t="s">
        <v>1093</v>
      </c>
      <c r="G221" s="222"/>
      <c r="H221" s="226">
        <v>-44.73</v>
      </c>
      <c r="I221" s="227"/>
      <c r="J221" s="222"/>
      <c r="K221" s="222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152</v>
      </c>
      <c r="AU221" s="232" t="s">
        <v>87</v>
      </c>
      <c r="AV221" s="12" t="s">
        <v>87</v>
      </c>
      <c r="AW221" s="12" t="s">
        <v>35</v>
      </c>
      <c r="AX221" s="12" t="s">
        <v>78</v>
      </c>
      <c r="AY221" s="232" t="s">
        <v>144</v>
      </c>
    </row>
    <row r="222" spans="1:65" s="12" customFormat="1" ht="22.5" x14ac:dyDescent="0.2">
      <c r="B222" s="221"/>
      <c r="C222" s="222"/>
      <c r="D222" s="223" t="s">
        <v>152</v>
      </c>
      <c r="E222" s="224" t="s">
        <v>1</v>
      </c>
      <c r="F222" s="225" t="s">
        <v>1094</v>
      </c>
      <c r="G222" s="222"/>
      <c r="H222" s="226">
        <v>-10.92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152</v>
      </c>
      <c r="AU222" s="232" t="s">
        <v>87</v>
      </c>
      <c r="AV222" s="12" t="s">
        <v>87</v>
      </c>
      <c r="AW222" s="12" t="s">
        <v>35</v>
      </c>
      <c r="AX222" s="12" t="s">
        <v>78</v>
      </c>
      <c r="AY222" s="232" t="s">
        <v>144</v>
      </c>
    </row>
    <row r="223" spans="1:65" s="12" customFormat="1" ht="22.5" x14ac:dyDescent="0.2">
      <c r="B223" s="221"/>
      <c r="C223" s="222"/>
      <c r="D223" s="223" t="s">
        <v>152</v>
      </c>
      <c r="E223" s="224" t="s">
        <v>1</v>
      </c>
      <c r="F223" s="225" t="s">
        <v>1095</v>
      </c>
      <c r="G223" s="222"/>
      <c r="H223" s="226">
        <v>-6.14</v>
      </c>
      <c r="I223" s="227"/>
      <c r="J223" s="222"/>
      <c r="K223" s="222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152</v>
      </c>
      <c r="AU223" s="232" t="s">
        <v>87</v>
      </c>
      <c r="AV223" s="12" t="s">
        <v>87</v>
      </c>
      <c r="AW223" s="12" t="s">
        <v>35</v>
      </c>
      <c r="AX223" s="12" t="s">
        <v>78</v>
      </c>
      <c r="AY223" s="232" t="s">
        <v>144</v>
      </c>
    </row>
    <row r="224" spans="1:65" s="12" customFormat="1" x14ac:dyDescent="0.2">
      <c r="B224" s="221"/>
      <c r="C224" s="222"/>
      <c r="D224" s="223" t="s">
        <v>152</v>
      </c>
      <c r="E224" s="224" t="s">
        <v>1</v>
      </c>
      <c r="F224" s="225" t="s">
        <v>1096</v>
      </c>
      <c r="G224" s="222"/>
      <c r="H224" s="226">
        <v>-91.19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152</v>
      </c>
      <c r="AU224" s="232" t="s">
        <v>87</v>
      </c>
      <c r="AV224" s="12" t="s">
        <v>87</v>
      </c>
      <c r="AW224" s="12" t="s">
        <v>35</v>
      </c>
      <c r="AX224" s="12" t="s">
        <v>78</v>
      </c>
      <c r="AY224" s="232" t="s">
        <v>144</v>
      </c>
    </row>
    <row r="225" spans="1:65" s="13" customFormat="1" x14ac:dyDescent="0.2">
      <c r="B225" s="233"/>
      <c r="C225" s="234"/>
      <c r="D225" s="223" t="s">
        <v>152</v>
      </c>
      <c r="E225" s="235" t="s">
        <v>1</v>
      </c>
      <c r="F225" s="236" t="s">
        <v>164</v>
      </c>
      <c r="G225" s="234"/>
      <c r="H225" s="237">
        <v>1514.8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152</v>
      </c>
      <c r="AU225" s="243" t="s">
        <v>87</v>
      </c>
      <c r="AV225" s="13" t="s">
        <v>150</v>
      </c>
      <c r="AW225" s="13" t="s">
        <v>35</v>
      </c>
      <c r="AX225" s="13" t="s">
        <v>85</v>
      </c>
      <c r="AY225" s="243" t="s">
        <v>144</v>
      </c>
    </row>
    <row r="226" spans="1:65" s="1" customFormat="1" ht="16.5" customHeight="1" x14ac:dyDescent="0.2">
      <c r="A226" s="33"/>
      <c r="B226" s="34"/>
      <c r="C226" s="254" t="s">
        <v>318</v>
      </c>
      <c r="D226" s="254" t="s">
        <v>341</v>
      </c>
      <c r="E226" s="255" t="s">
        <v>342</v>
      </c>
      <c r="F226" s="256" t="s">
        <v>343</v>
      </c>
      <c r="G226" s="257" t="s">
        <v>326</v>
      </c>
      <c r="H226" s="258">
        <v>881.1</v>
      </c>
      <c r="I226" s="259">
        <v>546</v>
      </c>
      <c r="J226" s="258">
        <f>ROUND(I226*H226,2)</f>
        <v>481080.6</v>
      </c>
      <c r="K226" s="260"/>
      <c r="L226" s="261"/>
      <c r="M226" s="262" t="s">
        <v>1</v>
      </c>
      <c r="N226" s="263" t="s">
        <v>43</v>
      </c>
      <c r="O226" s="70"/>
      <c r="P226" s="217">
        <f>O226*H226</f>
        <v>0</v>
      </c>
      <c r="Q226" s="217">
        <v>1</v>
      </c>
      <c r="R226" s="217">
        <f>Q226*H226</f>
        <v>881.1</v>
      </c>
      <c r="S226" s="217">
        <v>0</v>
      </c>
      <c r="T226" s="218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9" t="s">
        <v>195</v>
      </c>
      <c r="AT226" s="219" t="s">
        <v>341</v>
      </c>
      <c r="AU226" s="219" t="s">
        <v>87</v>
      </c>
      <c r="AY226" s="16" t="s">
        <v>144</v>
      </c>
      <c r="BE226" s="220">
        <f>IF(N226="základní",J226,0)</f>
        <v>481080.6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6" t="s">
        <v>85</v>
      </c>
      <c r="BK226" s="220">
        <f>ROUND(I226*H226,2)</f>
        <v>481080.6</v>
      </c>
      <c r="BL226" s="16" t="s">
        <v>150</v>
      </c>
      <c r="BM226" s="219" t="s">
        <v>1097</v>
      </c>
    </row>
    <row r="227" spans="1:65" s="12" customFormat="1" ht="22.5" x14ac:dyDescent="0.2">
      <c r="B227" s="221"/>
      <c r="C227" s="222"/>
      <c r="D227" s="223" t="s">
        <v>152</v>
      </c>
      <c r="E227" s="224" t="s">
        <v>1</v>
      </c>
      <c r="F227" s="225" t="s">
        <v>1098</v>
      </c>
      <c r="G227" s="222"/>
      <c r="H227" s="226">
        <v>881.1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152</v>
      </c>
      <c r="AU227" s="232" t="s">
        <v>87</v>
      </c>
      <c r="AV227" s="12" t="s">
        <v>87</v>
      </c>
      <c r="AW227" s="12" t="s">
        <v>35</v>
      </c>
      <c r="AX227" s="12" t="s">
        <v>85</v>
      </c>
      <c r="AY227" s="232" t="s">
        <v>144</v>
      </c>
    </row>
    <row r="228" spans="1:65" s="1" customFormat="1" ht="21.75" customHeight="1" x14ac:dyDescent="0.2">
      <c r="A228" s="33"/>
      <c r="B228" s="34"/>
      <c r="C228" s="208" t="s">
        <v>323</v>
      </c>
      <c r="D228" s="208" t="s">
        <v>146</v>
      </c>
      <c r="E228" s="209" t="s">
        <v>347</v>
      </c>
      <c r="F228" s="210" t="s">
        <v>348</v>
      </c>
      <c r="G228" s="211" t="s">
        <v>209</v>
      </c>
      <c r="H228" s="212">
        <v>103.32</v>
      </c>
      <c r="I228" s="213">
        <v>106.96</v>
      </c>
      <c r="J228" s="212">
        <f>ROUND(I228*H228,2)</f>
        <v>11051.11</v>
      </c>
      <c r="K228" s="214"/>
      <c r="L228" s="38"/>
      <c r="M228" s="215" t="s">
        <v>1</v>
      </c>
      <c r="N228" s="216" t="s">
        <v>43</v>
      </c>
      <c r="O228" s="70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9" t="s">
        <v>150</v>
      </c>
      <c r="AT228" s="219" t="s">
        <v>146</v>
      </c>
      <c r="AU228" s="219" t="s">
        <v>87</v>
      </c>
      <c r="AY228" s="16" t="s">
        <v>144</v>
      </c>
      <c r="BE228" s="220">
        <f>IF(N228="základní",J228,0)</f>
        <v>11051.11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6" t="s">
        <v>85</v>
      </c>
      <c r="BK228" s="220">
        <f>ROUND(I228*H228,2)</f>
        <v>11051.11</v>
      </c>
      <c r="BL228" s="16" t="s">
        <v>150</v>
      </c>
      <c r="BM228" s="219" t="s">
        <v>1099</v>
      </c>
    </row>
    <row r="229" spans="1:65" s="12" customFormat="1" x14ac:dyDescent="0.2">
      <c r="B229" s="221"/>
      <c r="C229" s="222"/>
      <c r="D229" s="223" t="s">
        <v>152</v>
      </c>
      <c r="E229" s="224" t="s">
        <v>1</v>
      </c>
      <c r="F229" s="225" t="s">
        <v>1100</v>
      </c>
      <c r="G229" s="222"/>
      <c r="H229" s="226">
        <v>103.32</v>
      </c>
      <c r="I229" s="227"/>
      <c r="J229" s="222"/>
      <c r="K229" s="222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152</v>
      </c>
      <c r="AU229" s="232" t="s">
        <v>87</v>
      </c>
      <c r="AV229" s="12" t="s">
        <v>87</v>
      </c>
      <c r="AW229" s="12" t="s">
        <v>35</v>
      </c>
      <c r="AX229" s="12" t="s">
        <v>85</v>
      </c>
      <c r="AY229" s="232" t="s">
        <v>144</v>
      </c>
    </row>
    <row r="230" spans="1:65" s="1" customFormat="1" ht="21.75" customHeight="1" x14ac:dyDescent="0.2">
      <c r="A230" s="33"/>
      <c r="B230" s="34"/>
      <c r="C230" s="208" t="s">
        <v>329</v>
      </c>
      <c r="D230" s="208" t="s">
        <v>146</v>
      </c>
      <c r="E230" s="209" t="s">
        <v>352</v>
      </c>
      <c r="F230" s="210" t="s">
        <v>353</v>
      </c>
      <c r="G230" s="211" t="s">
        <v>209</v>
      </c>
      <c r="H230" s="212">
        <v>446.46</v>
      </c>
      <c r="I230" s="213">
        <v>263.2</v>
      </c>
      <c r="J230" s="212">
        <f>ROUND(I230*H230,2)</f>
        <v>117508.27</v>
      </c>
      <c r="K230" s="214"/>
      <c r="L230" s="38"/>
      <c r="M230" s="215" t="s">
        <v>1</v>
      </c>
      <c r="N230" s="216" t="s">
        <v>43</v>
      </c>
      <c r="O230" s="70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9" t="s">
        <v>150</v>
      </c>
      <c r="AT230" s="219" t="s">
        <v>146</v>
      </c>
      <c r="AU230" s="219" t="s">
        <v>87</v>
      </c>
      <c r="AY230" s="16" t="s">
        <v>144</v>
      </c>
      <c r="BE230" s="220">
        <f>IF(N230="základní",J230,0)</f>
        <v>117508.27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6" t="s">
        <v>85</v>
      </c>
      <c r="BK230" s="220">
        <f>ROUND(I230*H230,2)</f>
        <v>117508.27</v>
      </c>
      <c r="BL230" s="16" t="s">
        <v>150</v>
      </c>
      <c r="BM230" s="219" t="s">
        <v>1101</v>
      </c>
    </row>
    <row r="231" spans="1:65" s="12" customFormat="1" ht="22.5" x14ac:dyDescent="0.2">
      <c r="B231" s="221"/>
      <c r="C231" s="222"/>
      <c r="D231" s="223" t="s">
        <v>152</v>
      </c>
      <c r="E231" s="224" t="s">
        <v>1</v>
      </c>
      <c r="F231" s="225" t="s">
        <v>1102</v>
      </c>
      <c r="G231" s="222"/>
      <c r="H231" s="226">
        <v>258.18</v>
      </c>
      <c r="I231" s="227"/>
      <c r="J231" s="222"/>
      <c r="K231" s="222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152</v>
      </c>
      <c r="AU231" s="232" t="s">
        <v>87</v>
      </c>
      <c r="AV231" s="12" t="s">
        <v>87</v>
      </c>
      <c r="AW231" s="12" t="s">
        <v>35</v>
      </c>
      <c r="AX231" s="12" t="s">
        <v>78</v>
      </c>
      <c r="AY231" s="232" t="s">
        <v>144</v>
      </c>
    </row>
    <row r="232" spans="1:65" s="12" customFormat="1" ht="22.5" x14ac:dyDescent="0.2">
      <c r="B232" s="221"/>
      <c r="C232" s="222"/>
      <c r="D232" s="223" t="s">
        <v>152</v>
      </c>
      <c r="E232" s="224" t="s">
        <v>1</v>
      </c>
      <c r="F232" s="225" t="s">
        <v>1089</v>
      </c>
      <c r="G232" s="222"/>
      <c r="H232" s="226">
        <v>-23.39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152</v>
      </c>
      <c r="AU232" s="232" t="s">
        <v>87</v>
      </c>
      <c r="AV232" s="12" t="s">
        <v>87</v>
      </c>
      <c r="AW232" s="12" t="s">
        <v>35</v>
      </c>
      <c r="AX232" s="12" t="s">
        <v>78</v>
      </c>
      <c r="AY232" s="232" t="s">
        <v>144</v>
      </c>
    </row>
    <row r="233" spans="1:65" s="12" customFormat="1" ht="22.5" x14ac:dyDescent="0.2">
      <c r="B233" s="221"/>
      <c r="C233" s="222"/>
      <c r="D233" s="223" t="s">
        <v>152</v>
      </c>
      <c r="E233" s="224" t="s">
        <v>1</v>
      </c>
      <c r="F233" s="225" t="s">
        <v>1103</v>
      </c>
      <c r="G233" s="222"/>
      <c r="H233" s="226">
        <v>134.94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152</v>
      </c>
      <c r="AU233" s="232" t="s">
        <v>87</v>
      </c>
      <c r="AV233" s="12" t="s">
        <v>87</v>
      </c>
      <c r="AW233" s="12" t="s">
        <v>35</v>
      </c>
      <c r="AX233" s="12" t="s">
        <v>78</v>
      </c>
      <c r="AY233" s="232" t="s">
        <v>144</v>
      </c>
    </row>
    <row r="234" spans="1:65" s="12" customFormat="1" ht="22.5" x14ac:dyDescent="0.2">
      <c r="B234" s="221"/>
      <c r="C234" s="222"/>
      <c r="D234" s="223" t="s">
        <v>152</v>
      </c>
      <c r="E234" s="224" t="s">
        <v>1</v>
      </c>
      <c r="F234" s="225" t="s">
        <v>1090</v>
      </c>
      <c r="G234" s="222"/>
      <c r="H234" s="226">
        <v>-12.22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152</v>
      </c>
      <c r="AU234" s="232" t="s">
        <v>87</v>
      </c>
      <c r="AV234" s="12" t="s">
        <v>87</v>
      </c>
      <c r="AW234" s="12" t="s">
        <v>35</v>
      </c>
      <c r="AX234" s="12" t="s">
        <v>78</v>
      </c>
      <c r="AY234" s="232" t="s">
        <v>144</v>
      </c>
    </row>
    <row r="235" spans="1:65" s="12" customFormat="1" x14ac:dyDescent="0.2">
      <c r="B235" s="221"/>
      <c r="C235" s="222"/>
      <c r="D235" s="223" t="s">
        <v>152</v>
      </c>
      <c r="E235" s="224" t="s">
        <v>1</v>
      </c>
      <c r="F235" s="225" t="s">
        <v>1104</v>
      </c>
      <c r="G235" s="222"/>
      <c r="H235" s="226">
        <v>50.19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152</v>
      </c>
      <c r="AU235" s="232" t="s">
        <v>87</v>
      </c>
      <c r="AV235" s="12" t="s">
        <v>87</v>
      </c>
      <c r="AW235" s="12" t="s">
        <v>35</v>
      </c>
      <c r="AX235" s="12" t="s">
        <v>78</v>
      </c>
      <c r="AY235" s="232" t="s">
        <v>144</v>
      </c>
    </row>
    <row r="236" spans="1:65" s="12" customFormat="1" ht="22.5" x14ac:dyDescent="0.2">
      <c r="B236" s="221"/>
      <c r="C236" s="222"/>
      <c r="D236" s="223" t="s">
        <v>152</v>
      </c>
      <c r="E236" s="224" t="s">
        <v>1</v>
      </c>
      <c r="F236" s="225" t="s">
        <v>1091</v>
      </c>
      <c r="G236" s="222"/>
      <c r="H236" s="226">
        <v>-3.58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152</v>
      </c>
      <c r="AU236" s="232" t="s">
        <v>87</v>
      </c>
      <c r="AV236" s="12" t="s">
        <v>87</v>
      </c>
      <c r="AW236" s="12" t="s">
        <v>35</v>
      </c>
      <c r="AX236" s="12" t="s">
        <v>78</v>
      </c>
      <c r="AY236" s="232" t="s">
        <v>144</v>
      </c>
    </row>
    <row r="237" spans="1:65" s="12" customFormat="1" ht="22.5" x14ac:dyDescent="0.2">
      <c r="B237" s="221"/>
      <c r="C237" s="222"/>
      <c r="D237" s="223" t="s">
        <v>152</v>
      </c>
      <c r="E237" s="224" t="s">
        <v>1</v>
      </c>
      <c r="F237" s="225" t="s">
        <v>1105</v>
      </c>
      <c r="G237" s="222"/>
      <c r="H237" s="226">
        <v>43.91</v>
      </c>
      <c r="I237" s="227"/>
      <c r="J237" s="222"/>
      <c r="K237" s="222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152</v>
      </c>
      <c r="AU237" s="232" t="s">
        <v>87</v>
      </c>
      <c r="AV237" s="12" t="s">
        <v>87</v>
      </c>
      <c r="AW237" s="12" t="s">
        <v>35</v>
      </c>
      <c r="AX237" s="12" t="s">
        <v>78</v>
      </c>
      <c r="AY237" s="232" t="s">
        <v>144</v>
      </c>
    </row>
    <row r="238" spans="1:65" s="12" customFormat="1" ht="22.5" x14ac:dyDescent="0.2">
      <c r="B238" s="221"/>
      <c r="C238" s="222"/>
      <c r="D238" s="223" t="s">
        <v>152</v>
      </c>
      <c r="E238" s="224" t="s">
        <v>1</v>
      </c>
      <c r="F238" s="225" t="s">
        <v>1092</v>
      </c>
      <c r="G238" s="222"/>
      <c r="H238" s="226">
        <v>-1.57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152</v>
      </c>
      <c r="AU238" s="232" t="s">
        <v>87</v>
      </c>
      <c r="AV238" s="12" t="s">
        <v>87</v>
      </c>
      <c r="AW238" s="12" t="s">
        <v>35</v>
      </c>
      <c r="AX238" s="12" t="s">
        <v>78</v>
      </c>
      <c r="AY238" s="232" t="s">
        <v>144</v>
      </c>
    </row>
    <row r="239" spans="1:65" s="13" customFormat="1" x14ac:dyDescent="0.2">
      <c r="B239" s="233"/>
      <c r="C239" s="234"/>
      <c r="D239" s="223" t="s">
        <v>152</v>
      </c>
      <c r="E239" s="235" t="s">
        <v>1</v>
      </c>
      <c r="F239" s="236" t="s">
        <v>164</v>
      </c>
      <c r="G239" s="234"/>
      <c r="H239" s="237">
        <v>446.46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152</v>
      </c>
      <c r="AU239" s="243" t="s">
        <v>87</v>
      </c>
      <c r="AV239" s="13" t="s">
        <v>150</v>
      </c>
      <c r="AW239" s="13" t="s">
        <v>35</v>
      </c>
      <c r="AX239" s="13" t="s">
        <v>85</v>
      </c>
      <c r="AY239" s="243" t="s">
        <v>144</v>
      </c>
    </row>
    <row r="240" spans="1:65" s="1" customFormat="1" ht="16.5" customHeight="1" x14ac:dyDescent="0.2">
      <c r="A240" s="33"/>
      <c r="B240" s="34"/>
      <c r="C240" s="254" t="s">
        <v>340</v>
      </c>
      <c r="D240" s="254" t="s">
        <v>341</v>
      </c>
      <c r="E240" s="255" t="s">
        <v>363</v>
      </c>
      <c r="F240" s="256" t="s">
        <v>364</v>
      </c>
      <c r="G240" s="257" t="s">
        <v>326</v>
      </c>
      <c r="H240" s="258">
        <v>825.95</v>
      </c>
      <c r="I240" s="259">
        <v>485.8</v>
      </c>
      <c r="J240" s="258">
        <f>ROUND(I240*H240,2)</f>
        <v>401246.51</v>
      </c>
      <c r="K240" s="260"/>
      <c r="L240" s="261"/>
      <c r="M240" s="262" t="s">
        <v>1</v>
      </c>
      <c r="N240" s="263" t="s">
        <v>43</v>
      </c>
      <c r="O240" s="70"/>
      <c r="P240" s="217">
        <f>O240*H240</f>
        <v>0</v>
      </c>
      <c r="Q240" s="217">
        <v>1</v>
      </c>
      <c r="R240" s="217">
        <f>Q240*H240</f>
        <v>825.95</v>
      </c>
      <c r="S240" s="217">
        <v>0</v>
      </c>
      <c r="T240" s="218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9" t="s">
        <v>195</v>
      </c>
      <c r="AT240" s="219" t="s">
        <v>341</v>
      </c>
      <c r="AU240" s="219" t="s">
        <v>87</v>
      </c>
      <c r="AY240" s="16" t="s">
        <v>144</v>
      </c>
      <c r="BE240" s="220">
        <f>IF(N240="základní",J240,0)</f>
        <v>401246.51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6" t="s">
        <v>85</v>
      </c>
      <c r="BK240" s="220">
        <f>ROUND(I240*H240,2)</f>
        <v>401246.51</v>
      </c>
      <c r="BL240" s="16" t="s">
        <v>150</v>
      </c>
      <c r="BM240" s="219" t="s">
        <v>1106</v>
      </c>
    </row>
    <row r="241" spans="1:65" s="12" customFormat="1" x14ac:dyDescent="0.2">
      <c r="B241" s="221"/>
      <c r="C241" s="222"/>
      <c r="D241" s="223" t="s">
        <v>152</v>
      </c>
      <c r="E241" s="224" t="s">
        <v>1</v>
      </c>
      <c r="F241" s="225" t="s">
        <v>1107</v>
      </c>
      <c r="G241" s="222"/>
      <c r="H241" s="226">
        <v>825.95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152</v>
      </c>
      <c r="AU241" s="232" t="s">
        <v>87</v>
      </c>
      <c r="AV241" s="12" t="s">
        <v>87</v>
      </c>
      <c r="AW241" s="12" t="s">
        <v>35</v>
      </c>
      <c r="AX241" s="12" t="s">
        <v>85</v>
      </c>
      <c r="AY241" s="232" t="s">
        <v>144</v>
      </c>
    </row>
    <row r="242" spans="1:65" s="11" customFormat="1" ht="22.9" customHeight="1" x14ac:dyDescent="0.2">
      <c r="B242" s="192"/>
      <c r="C242" s="193"/>
      <c r="D242" s="194" t="s">
        <v>77</v>
      </c>
      <c r="E242" s="206" t="s">
        <v>7</v>
      </c>
      <c r="F242" s="206" t="s">
        <v>386</v>
      </c>
      <c r="G242" s="193"/>
      <c r="H242" s="193"/>
      <c r="I242" s="196"/>
      <c r="J242" s="207">
        <f>BK242</f>
        <v>37455.599999999999</v>
      </c>
      <c r="K242" s="193"/>
      <c r="L242" s="198"/>
      <c r="M242" s="199"/>
      <c r="N242" s="200"/>
      <c r="O242" s="200"/>
      <c r="P242" s="201">
        <f>SUM(P243:P244)</f>
        <v>0</v>
      </c>
      <c r="Q242" s="200"/>
      <c r="R242" s="201">
        <f>SUM(R243:R244)</f>
        <v>77.713509999999999</v>
      </c>
      <c r="S242" s="200"/>
      <c r="T242" s="202">
        <f>SUM(T243:T244)</f>
        <v>0</v>
      </c>
      <c r="AR242" s="203" t="s">
        <v>85</v>
      </c>
      <c r="AT242" s="204" t="s">
        <v>77</v>
      </c>
      <c r="AU242" s="204" t="s">
        <v>85</v>
      </c>
      <c r="AY242" s="203" t="s">
        <v>144</v>
      </c>
      <c r="BK242" s="205">
        <f>SUM(BK243:BK244)</f>
        <v>37455.599999999999</v>
      </c>
    </row>
    <row r="243" spans="1:65" s="1" customFormat="1" ht="21.75" customHeight="1" x14ac:dyDescent="0.2">
      <c r="A243" s="33"/>
      <c r="B243" s="34"/>
      <c r="C243" s="208" t="s">
        <v>346</v>
      </c>
      <c r="D243" s="208" t="s">
        <v>146</v>
      </c>
      <c r="E243" s="209" t="s">
        <v>1108</v>
      </c>
      <c r="F243" s="210" t="s">
        <v>1109</v>
      </c>
      <c r="G243" s="211" t="s">
        <v>172</v>
      </c>
      <c r="H243" s="212">
        <v>343</v>
      </c>
      <c r="I243" s="213">
        <v>109.2</v>
      </c>
      <c r="J243" s="212">
        <f>ROUND(I243*H243,2)</f>
        <v>37455.599999999999</v>
      </c>
      <c r="K243" s="214"/>
      <c r="L243" s="38"/>
      <c r="M243" s="215" t="s">
        <v>1</v>
      </c>
      <c r="N243" s="216" t="s">
        <v>43</v>
      </c>
      <c r="O243" s="70"/>
      <c r="P243" s="217">
        <f>O243*H243</f>
        <v>0</v>
      </c>
      <c r="Q243" s="217">
        <v>0.22656999999999999</v>
      </c>
      <c r="R243" s="217">
        <f>Q243*H243</f>
        <v>77.713509999999999</v>
      </c>
      <c r="S243" s="217">
        <v>0</v>
      </c>
      <c r="T243" s="218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9" t="s">
        <v>150</v>
      </c>
      <c r="AT243" s="219" t="s">
        <v>146</v>
      </c>
      <c r="AU243" s="219" t="s">
        <v>87</v>
      </c>
      <c r="AY243" s="16" t="s">
        <v>144</v>
      </c>
      <c r="BE243" s="220">
        <f>IF(N243="základní",J243,0)</f>
        <v>37455.599999999999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6" t="s">
        <v>85</v>
      </c>
      <c r="BK243" s="220">
        <f>ROUND(I243*H243,2)</f>
        <v>37455.599999999999</v>
      </c>
      <c r="BL243" s="16" t="s">
        <v>150</v>
      </c>
      <c r="BM243" s="219" t="s">
        <v>1110</v>
      </c>
    </row>
    <row r="244" spans="1:65" s="12" customFormat="1" x14ac:dyDescent="0.2">
      <c r="B244" s="221"/>
      <c r="C244" s="222"/>
      <c r="D244" s="223" t="s">
        <v>152</v>
      </c>
      <c r="E244" s="224" t="s">
        <v>1</v>
      </c>
      <c r="F244" s="225" t="s">
        <v>1111</v>
      </c>
      <c r="G244" s="222"/>
      <c r="H244" s="226">
        <v>343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152</v>
      </c>
      <c r="AU244" s="232" t="s">
        <v>87</v>
      </c>
      <c r="AV244" s="12" t="s">
        <v>87</v>
      </c>
      <c r="AW244" s="12" t="s">
        <v>35</v>
      </c>
      <c r="AX244" s="12" t="s">
        <v>85</v>
      </c>
      <c r="AY244" s="232" t="s">
        <v>144</v>
      </c>
    </row>
    <row r="245" spans="1:65" s="11" customFormat="1" ht="22.9" customHeight="1" x14ac:dyDescent="0.2">
      <c r="B245" s="192"/>
      <c r="C245" s="193"/>
      <c r="D245" s="194" t="s">
        <v>77</v>
      </c>
      <c r="E245" s="206" t="s">
        <v>362</v>
      </c>
      <c r="F245" s="206" t="s">
        <v>392</v>
      </c>
      <c r="G245" s="193"/>
      <c r="H245" s="193"/>
      <c r="I245" s="196"/>
      <c r="J245" s="207">
        <f>BK245</f>
        <v>30821</v>
      </c>
      <c r="K245" s="193"/>
      <c r="L245" s="198"/>
      <c r="M245" s="199"/>
      <c r="N245" s="200"/>
      <c r="O245" s="200"/>
      <c r="P245" s="201">
        <f>SUM(P246:P247)</f>
        <v>0</v>
      </c>
      <c r="Q245" s="200"/>
      <c r="R245" s="201">
        <f>SUM(R246:R247)</f>
        <v>0</v>
      </c>
      <c r="S245" s="200"/>
      <c r="T245" s="202">
        <f>SUM(T246:T247)</f>
        <v>0</v>
      </c>
      <c r="AR245" s="203" t="s">
        <v>85</v>
      </c>
      <c r="AT245" s="204" t="s">
        <v>77</v>
      </c>
      <c r="AU245" s="204" t="s">
        <v>85</v>
      </c>
      <c r="AY245" s="203" t="s">
        <v>144</v>
      </c>
      <c r="BK245" s="205">
        <f>SUM(BK246:BK247)</f>
        <v>30821</v>
      </c>
    </row>
    <row r="246" spans="1:65" s="1" customFormat="1" ht="16.5" customHeight="1" x14ac:dyDescent="0.2">
      <c r="A246" s="33"/>
      <c r="B246" s="34"/>
      <c r="C246" s="208" t="s">
        <v>351</v>
      </c>
      <c r="D246" s="208" t="s">
        <v>146</v>
      </c>
      <c r="E246" s="209" t="s">
        <v>399</v>
      </c>
      <c r="F246" s="210" t="s">
        <v>400</v>
      </c>
      <c r="G246" s="211" t="s">
        <v>172</v>
      </c>
      <c r="H246" s="212">
        <v>595</v>
      </c>
      <c r="I246" s="213">
        <v>51.8</v>
      </c>
      <c r="J246" s="212">
        <f>ROUND(I246*H246,2)</f>
        <v>30821</v>
      </c>
      <c r="K246" s="214"/>
      <c r="L246" s="38"/>
      <c r="M246" s="215" t="s">
        <v>1</v>
      </c>
      <c r="N246" s="216" t="s">
        <v>43</v>
      </c>
      <c r="O246" s="70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9" t="s">
        <v>150</v>
      </c>
      <c r="AT246" s="219" t="s">
        <v>146</v>
      </c>
      <c r="AU246" s="219" t="s">
        <v>87</v>
      </c>
      <c r="AY246" s="16" t="s">
        <v>144</v>
      </c>
      <c r="BE246" s="220">
        <f>IF(N246="základní",J246,0)</f>
        <v>30821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6" t="s">
        <v>85</v>
      </c>
      <c r="BK246" s="220">
        <f>ROUND(I246*H246,2)</f>
        <v>30821</v>
      </c>
      <c r="BL246" s="16" t="s">
        <v>150</v>
      </c>
      <c r="BM246" s="219" t="s">
        <v>1112</v>
      </c>
    </row>
    <row r="247" spans="1:65" s="12" customFormat="1" x14ac:dyDescent="0.2">
      <c r="B247" s="221"/>
      <c r="C247" s="222"/>
      <c r="D247" s="223" t="s">
        <v>152</v>
      </c>
      <c r="E247" s="224" t="s">
        <v>1</v>
      </c>
      <c r="F247" s="225" t="s">
        <v>1113</v>
      </c>
      <c r="G247" s="222"/>
      <c r="H247" s="226">
        <v>595</v>
      </c>
      <c r="I247" s="227"/>
      <c r="J247" s="222"/>
      <c r="K247" s="222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152</v>
      </c>
      <c r="AU247" s="232" t="s">
        <v>87</v>
      </c>
      <c r="AV247" s="12" t="s">
        <v>87</v>
      </c>
      <c r="AW247" s="12" t="s">
        <v>35</v>
      </c>
      <c r="AX247" s="12" t="s">
        <v>85</v>
      </c>
      <c r="AY247" s="232" t="s">
        <v>144</v>
      </c>
    </row>
    <row r="248" spans="1:65" s="11" customFormat="1" ht="22.9" customHeight="1" x14ac:dyDescent="0.2">
      <c r="B248" s="192"/>
      <c r="C248" s="193"/>
      <c r="D248" s="194" t="s">
        <v>77</v>
      </c>
      <c r="E248" s="206" t="s">
        <v>403</v>
      </c>
      <c r="F248" s="206" t="s">
        <v>404</v>
      </c>
      <c r="G248" s="193"/>
      <c r="H248" s="193"/>
      <c r="I248" s="196"/>
      <c r="J248" s="207">
        <f>BK248</f>
        <v>130219.32</v>
      </c>
      <c r="K248" s="193"/>
      <c r="L248" s="198"/>
      <c r="M248" s="199"/>
      <c r="N248" s="200"/>
      <c r="O248" s="200"/>
      <c r="P248" s="201">
        <f>SUM(P249:P254)</f>
        <v>0</v>
      </c>
      <c r="Q248" s="200"/>
      <c r="R248" s="201">
        <f>SUM(R249:R254)</f>
        <v>155.333046</v>
      </c>
      <c r="S248" s="200"/>
      <c r="T248" s="202">
        <f>SUM(T249:T254)</f>
        <v>0</v>
      </c>
      <c r="AR248" s="203" t="s">
        <v>85</v>
      </c>
      <c r="AT248" s="204" t="s">
        <v>77</v>
      </c>
      <c r="AU248" s="204" t="s">
        <v>85</v>
      </c>
      <c r="AY248" s="203" t="s">
        <v>144</v>
      </c>
      <c r="BK248" s="205">
        <f>SUM(BK249:BK254)</f>
        <v>130219.32</v>
      </c>
    </row>
    <row r="249" spans="1:65" s="1" customFormat="1" ht="16.5" customHeight="1" x14ac:dyDescent="0.2">
      <c r="A249" s="33"/>
      <c r="B249" s="34"/>
      <c r="C249" s="208" t="s">
        <v>362</v>
      </c>
      <c r="D249" s="208" t="s">
        <v>146</v>
      </c>
      <c r="E249" s="209" t="s">
        <v>406</v>
      </c>
      <c r="F249" s="210" t="s">
        <v>407</v>
      </c>
      <c r="G249" s="211" t="s">
        <v>209</v>
      </c>
      <c r="H249" s="212">
        <v>91.19</v>
      </c>
      <c r="I249" s="213">
        <v>1428</v>
      </c>
      <c r="J249" s="212">
        <f>ROUND(I249*H249,2)</f>
        <v>130219.32</v>
      </c>
      <c r="K249" s="214"/>
      <c r="L249" s="38"/>
      <c r="M249" s="215" t="s">
        <v>1</v>
      </c>
      <c r="N249" s="216" t="s">
        <v>43</v>
      </c>
      <c r="O249" s="70"/>
      <c r="P249" s="217">
        <f>O249*H249</f>
        <v>0</v>
      </c>
      <c r="Q249" s="217">
        <v>1.7034</v>
      </c>
      <c r="R249" s="217">
        <f>Q249*H249</f>
        <v>155.333046</v>
      </c>
      <c r="S249" s="217">
        <v>0</v>
      </c>
      <c r="T249" s="218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9" t="s">
        <v>150</v>
      </c>
      <c r="AT249" s="219" t="s">
        <v>146</v>
      </c>
      <c r="AU249" s="219" t="s">
        <v>87</v>
      </c>
      <c r="AY249" s="16" t="s">
        <v>144</v>
      </c>
      <c r="BE249" s="220">
        <f>IF(N249="základní",J249,0)</f>
        <v>130219.32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6" t="s">
        <v>85</v>
      </c>
      <c r="BK249" s="220">
        <f>ROUND(I249*H249,2)</f>
        <v>130219.32</v>
      </c>
      <c r="BL249" s="16" t="s">
        <v>150</v>
      </c>
      <c r="BM249" s="219" t="s">
        <v>1114</v>
      </c>
    </row>
    <row r="250" spans="1:65" s="12" customFormat="1" x14ac:dyDescent="0.2">
      <c r="B250" s="221"/>
      <c r="C250" s="222"/>
      <c r="D250" s="223" t="s">
        <v>152</v>
      </c>
      <c r="E250" s="224" t="s">
        <v>1</v>
      </c>
      <c r="F250" s="225" t="s">
        <v>1115</v>
      </c>
      <c r="G250" s="222"/>
      <c r="H250" s="226">
        <v>44.59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152</v>
      </c>
      <c r="AU250" s="232" t="s">
        <v>87</v>
      </c>
      <c r="AV250" s="12" t="s">
        <v>87</v>
      </c>
      <c r="AW250" s="12" t="s">
        <v>35</v>
      </c>
      <c r="AX250" s="12" t="s">
        <v>78</v>
      </c>
      <c r="AY250" s="232" t="s">
        <v>144</v>
      </c>
    </row>
    <row r="251" spans="1:65" s="12" customFormat="1" x14ac:dyDescent="0.2">
      <c r="B251" s="221"/>
      <c r="C251" s="222"/>
      <c r="D251" s="223" t="s">
        <v>152</v>
      </c>
      <c r="E251" s="224" t="s">
        <v>1</v>
      </c>
      <c r="F251" s="225" t="s">
        <v>1116</v>
      </c>
      <c r="G251" s="222"/>
      <c r="H251" s="226">
        <v>23.01</v>
      </c>
      <c r="I251" s="227"/>
      <c r="J251" s="222"/>
      <c r="K251" s="222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152</v>
      </c>
      <c r="AU251" s="232" t="s">
        <v>87</v>
      </c>
      <c r="AV251" s="12" t="s">
        <v>87</v>
      </c>
      <c r="AW251" s="12" t="s">
        <v>35</v>
      </c>
      <c r="AX251" s="12" t="s">
        <v>78</v>
      </c>
      <c r="AY251" s="232" t="s">
        <v>144</v>
      </c>
    </row>
    <row r="252" spans="1:65" s="12" customFormat="1" x14ac:dyDescent="0.2">
      <c r="B252" s="221"/>
      <c r="C252" s="222"/>
      <c r="D252" s="223" t="s">
        <v>152</v>
      </c>
      <c r="E252" s="224" t="s">
        <v>1</v>
      </c>
      <c r="F252" s="225" t="s">
        <v>1117</v>
      </c>
      <c r="G252" s="222"/>
      <c r="H252" s="226">
        <v>9.3800000000000008</v>
      </c>
      <c r="I252" s="227"/>
      <c r="J252" s="222"/>
      <c r="K252" s="222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152</v>
      </c>
      <c r="AU252" s="232" t="s">
        <v>87</v>
      </c>
      <c r="AV252" s="12" t="s">
        <v>87</v>
      </c>
      <c r="AW252" s="12" t="s">
        <v>35</v>
      </c>
      <c r="AX252" s="12" t="s">
        <v>78</v>
      </c>
      <c r="AY252" s="232" t="s">
        <v>144</v>
      </c>
    </row>
    <row r="253" spans="1:65" s="12" customFormat="1" x14ac:dyDescent="0.2">
      <c r="B253" s="221"/>
      <c r="C253" s="222"/>
      <c r="D253" s="223" t="s">
        <v>152</v>
      </c>
      <c r="E253" s="224" t="s">
        <v>1</v>
      </c>
      <c r="F253" s="225" t="s">
        <v>1118</v>
      </c>
      <c r="G253" s="222"/>
      <c r="H253" s="226">
        <v>14.21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152</v>
      </c>
      <c r="AU253" s="232" t="s">
        <v>87</v>
      </c>
      <c r="AV253" s="12" t="s">
        <v>87</v>
      </c>
      <c r="AW253" s="12" t="s">
        <v>35</v>
      </c>
      <c r="AX253" s="12" t="s">
        <v>78</v>
      </c>
      <c r="AY253" s="232" t="s">
        <v>144</v>
      </c>
    </row>
    <row r="254" spans="1:65" s="13" customFormat="1" x14ac:dyDescent="0.2">
      <c r="B254" s="233"/>
      <c r="C254" s="234"/>
      <c r="D254" s="223" t="s">
        <v>152</v>
      </c>
      <c r="E254" s="235" t="s">
        <v>1</v>
      </c>
      <c r="F254" s="236" t="s">
        <v>164</v>
      </c>
      <c r="G254" s="234"/>
      <c r="H254" s="237">
        <v>91.19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152</v>
      </c>
      <c r="AU254" s="243" t="s">
        <v>87</v>
      </c>
      <c r="AV254" s="13" t="s">
        <v>150</v>
      </c>
      <c r="AW254" s="13" t="s">
        <v>35</v>
      </c>
      <c r="AX254" s="13" t="s">
        <v>85</v>
      </c>
      <c r="AY254" s="243" t="s">
        <v>144</v>
      </c>
    </row>
    <row r="255" spans="1:65" s="11" customFormat="1" ht="22.9" customHeight="1" x14ac:dyDescent="0.2">
      <c r="B255" s="192"/>
      <c r="C255" s="193"/>
      <c r="D255" s="194" t="s">
        <v>77</v>
      </c>
      <c r="E255" s="206" t="s">
        <v>178</v>
      </c>
      <c r="F255" s="206" t="s">
        <v>412</v>
      </c>
      <c r="G255" s="193"/>
      <c r="H255" s="193"/>
      <c r="I255" s="196"/>
      <c r="J255" s="207">
        <f>BK255</f>
        <v>1122343.44</v>
      </c>
      <c r="K255" s="193"/>
      <c r="L255" s="198"/>
      <c r="M255" s="199"/>
      <c r="N255" s="200"/>
      <c r="O255" s="200"/>
      <c r="P255" s="201">
        <f>SUM(P256:P276)</f>
        <v>0</v>
      </c>
      <c r="Q255" s="200"/>
      <c r="R255" s="201">
        <f>SUM(R256:R276)</f>
        <v>2.5476639999999997</v>
      </c>
      <c r="S255" s="200"/>
      <c r="T255" s="202">
        <f>SUM(T256:T276)</f>
        <v>0</v>
      </c>
      <c r="AR255" s="203" t="s">
        <v>85</v>
      </c>
      <c r="AT255" s="204" t="s">
        <v>77</v>
      </c>
      <c r="AU255" s="204" t="s">
        <v>85</v>
      </c>
      <c r="AY255" s="203" t="s">
        <v>144</v>
      </c>
      <c r="BK255" s="205">
        <f>SUM(BK256:BK276)</f>
        <v>1122343.44</v>
      </c>
    </row>
    <row r="256" spans="1:65" s="1" customFormat="1" ht="16.5" customHeight="1" x14ac:dyDescent="0.2">
      <c r="A256" s="33"/>
      <c r="B256" s="34"/>
      <c r="C256" s="208" t="s">
        <v>367</v>
      </c>
      <c r="D256" s="208" t="s">
        <v>146</v>
      </c>
      <c r="E256" s="209" t="s">
        <v>1119</v>
      </c>
      <c r="F256" s="210" t="s">
        <v>415</v>
      </c>
      <c r="G256" s="211" t="s">
        <v>149</v>
      </c>
      <c r="H256" s="212">
        <v>927.47</v>
      </c>
      <c r="I256" s="213">
        <v>168</v>
      </c>
      <c r="J256" s="212">
        <f>ROUND(I256*H256,2)</f>
        <v>155814.96</v>
      </c>
      <c r="K256" s="214"/>
      <c r="L256" s="38"/>
      <c r="M256" s="215" t="s">
        <v>1</v>
      </c>
      <c r="N256" s="216" t="s">
        <v>43</v>
      </c>
      <c r="O256" s="70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9" t="s">
        <v>150</v>
      </c>
      <c r="AT256" s="219" t="s">
        <v>146</v>
      </c>
      <c r="AU256" s="219" t="s">
        <v>87</v>
      </c>
      <c r="AY256" s="16" t="s">
        <v>144</v>
      </c>
      <c r="BE256" s="220">
        <f>IF(N256="základní",J256,0)</f>
        <v>155814.96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6" t="s">
        <v>85</v>
      </c>
      <c r="BK256" s="220">
        <f>ROUND(I256*H256,2)</f>
        <v>155814.96</v>
      </c>
      <c r="BL256" s="16" t="s">
        <v>150</v>
      </c>
      <c r="BM256" s="219" t="s">
        <v>1120</v>
      </c>
    </row>
    <row r="257" spans="1:65" s="12" customFormat="1" x14ac:dyDescent="0.2">
      <c r="B257" s="221"/>
      <c r="C257" s="222"/>
      <c r="D257" s="223" t="s">
        <v>152</v>
      </c>
      <c r="E257" s="224" t="s">
        <v>1</v>
      </c>
      <c r="F257" s="225" t="s">
        <v>1121</v>
      </c>
      <c r="G257" s="222"/>
      <c r="H257" s="226">
        <v>927.47</v>
      </c>
      <c r="I257" s="227"/>
      <c r="J257" s="222"/>
      <c r="K257" s="222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152</v>
      </c>
      <c r="AU257" s="232" t="s">
        <v>87</v>
      </c>
      <c r="AV257" s="12" t="s">
        <v>87</v>
      </c>
      <c r="AW257" s="12" t="s">
        <v>35</v>
      </c>
      <c r="AX257" s="12" t="s">
        <v>85</v>
      </c>
      <c r="AY257" s="232" t="s">
        <v>144</v>
      </c>
    </row>
    <row r="258" spans="1:65" s="1" customFormat="1" ht="16.5" customHeight="1" x14ac:dyDescent="0.2">
      <c r="A258" s="33"/>
      <c r="B258" s="34"/>
      <c r="C258" s="208" t="s">
        <v>371</v>
      </c>
      <c r="D258" s="208" t="s">
        <v>146</v>
      </c>
      <c r="E258" s="209" t="s">
        <v>418</v>
      </c>
      <c r="F258" s="210" t="s">
        <v>419</v>
      </c>
      <c r="G258" s="211" t="s">
        <v>149</v>
      </c>
      <c r="H258" s="212">
        <v>927.47</v>
      </c>
      <c r="I258" s="213">
        <v>168</v>
      </c>
      <c r="J258" s="212">
        <f>ROUND(I258*H258,2)</f>
        <v>155814.96</v>
      </c>
      <c r="K258" s="214"/>
      <c r="L258" s="38"/>
      <c r="M258" s="215" t="s">
        <v>1</v>
      </c>
      <c r="N258" s="216" t="s">
        <v>43</v>
      </c>
      <c r="O258" s="70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9" t="s">
        <v>150</v>
      </c>
      <c r="AT258" s="219" t="s">
        <v>146</v>
      </c>
      <c r="AU258" s="219" t="s">
        <v>87</v>
      </c>
      <c r="AY258" s="16" t="s">
        <v>144</v>
      </c>
      <c r="BE258" s="220">
        <f>IF(N258="základní",J258,0)</f>
        <v>155814.96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6" t="s">
        <v>85</v>
      </c>
      <c r="BK258" s="220">
        <f>ROUND(I258*H258,2)</f>
        <v>155814.96</v>
      </c>
      <c r="BL258" s="16" t="s">
        <v>150</v>
      </c>
      <c r="BM258" s="219" t="s">
        <v>1122</v>
      </c>
    </row>
    <row r="259" spans="1:65" s="12" customFormat="1" x14ac:dyDescent="0.2">
      <c r="B259" s="221"/>
      <c r="C259" s="222"/>
      <c r="D259" s="223" t="s">
        <v>152</v>
      </c>
      <c r="E259" s="224" t="s">
        <v>1</v>
      </c>
      <c r="F259" s="225" t="s">
        <v>1121</v>
      </c>
      <c r="G259" s="222"/>
      <c r="H259" s="226">
        <v>927.47</v>
      </c>
      <c r="I259" s="227"/>
      <c r="J259" s="222"/>
      <c r="K259" s="222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152</v>
      </c>
      <c r="AU259" s="232" t="s">
        <v>87</v>
      </c>
      <c r="AV259" s="12" t="s">
        <v>87</v>
      </c>
      <c r="AW259" s="12" t="s">
        <v>35</v>
      </c>
      <c r="AX259" s="12" t="s">
        <v>85</v>
      </c>
      <c r="AY259" s="232" t="s">
        <v>144</v>
      </c>
    </row>
    <row r="260" spans="1:65" s="1" customFormat="1" ht="21.75" customHeight="1" x14ac:dyDescent="0.2">
      <c r="A260" s="33"/>
      <c r="B260" s="34"/>
      <c r="C260" s="208" t="s">
        <v>375</v>
      </c>
      <c r="D260" s="208" t="s">
        <v>146</v>
      </c>
      <c r="E260" s="209" t="s">
        <v>422</v>
      </c>
      <c r="F260" s="210" t="s">
        <v>423</v>
      </c>
      <c r="G260" s="211" t="s">
        <v>149</v>
      </c>
      <c r="H260" s="212">
        <v>927.47</v>
      </c>
      <c r="I260" s="213">
        <v>394.8</v>
      </c>
      <c r="J260" s="212">
        <f>ROUND(I260*H260,2)</f>
        <v>366165.16</v>
      </c>
      <c r="K260" s="214"/>
      <c r="L260" s="38"/>
      <c r="M260" s="215" t="s">
        <v>1</v>
      </c>
      <c r="N260" s="216" t="s">
        <v>43</v>
      </c>
      <c r="O260" s="70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9" t="s">
        <v>150</v>
      </c>
      <c r="AT260" s="219" t="s">
        <v>146</v>
      </c>
      <c r="AU260" s="219" t="s">
        <v>87</v>
      </c>
      <c r="AY260" s="16" t="s">
        <v>144</v>
      </c>
      <c r="BE260" s="220">
        <f>IF(N260="základní",J260,0)</f>
        <v>366165.16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6" t="s">
        <v>85</v>
      </c>
      <c r="BK260" s="220">
        <f>ROUND(I260*H260,2)</f>
        <v>366165.16</v>
      </c>
      <c r="BL260" s="16" t="s">
        <v>150</v>
      </c>
      <c r="BM260" s="219" t="s">
        <v>1123</v>
      </c>
    </row>
    <row r="261" spans="1:65" s="12" customFormat="1" x14ac:dyDescent="0.2">
      <c r="B261" s="221"/>
      <c r="C261" s="222"/>
      <c r="D261" s="223" t="s">
        <v>152</v>
      </c>
      <c r="E261" s="224" t="s">
        <v>1</v>
      </c>
      <c r="F261" s="225" t="s">
        <v>1121</v>
      </c>
      <c r="G261" s="222"/>
      <c r="H261" s="226">
        <v>927.47</v>
      </c>
      <c r="I261" s="227"/>
      <c r="J261" s="222"/>
      <c r="K261" s="222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152</v>
      </c>
      <c r="AU261" s="232" t="s">
        <v>87</v>
      </c>
      <c r="AV261" s="12" t="s">
        <v>87</v>
      </c>
      <c r="AW261" s="12" t="s">
        <v>35</v>
      </c>
      <c r="AX261" s="12" t="s">
        <v>85</v>
      </c>
      <c r="AY261" s="232" t="s">
        <v>144</v>
      </c>
    </row>
    <row r="262" spans="1:65" s="1" customFormat="1" ht="21.75" customHeight="1" x14ac:dyDescent="0.2">
      <c r="A262" s="33"/>
      <c r="B262" s="34"/>
      <c r="C262" s="208" t="s">
        <v>381</v>
      </c>
      <c r="D262" s="208" t="s">
        <v>146</v>
      </c>
      <c r="E262" s="209" t="s">
        <v>431</v>
      </c>
      <c r="F262" s="210" t="s">
        <v>432</v>
      </c>
      <c r="G262" s="211" t="s">
        <v>149</v>
      </c>
      <c r="H262" s="212">
        <v>927.47</v>
      </c>
      <c r="I262" s="213">
        <v>14</v>
      </c>
      <c r="J262" s="212">
        <f>ROUND(I262*H262,2)</f>
        <v>12984.58</v>
      </c>
      <c r="K262" s="214"/>
      <c r="L262" s="38"/>
      <c r="M262" s="215" t="s">
        <v>1</v>
      </c>
      <c r="N262" s="216" t="s">
        <v>43</v>
      </c>
      <c r="O262" s="70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9" t="s">
        <v>150</v>
      </c>
      <c r="AT262" s="219" t="s">
        <v>146</v>
      </c>
      <c r="AU262" s="219" t="s">
        <v>87</v>
      </c>
      <c r="AY262" s="16" t="s">
        <v>144</v>
      </c>
      <c r="BE262" s="220">
        <f>IF(N262="základní",J262,0)</f>
        <v>12984.58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6" t="s">
        <v>85</v>
      </c>
      <c r="BK262" s="220">
        <f>ROUND(I262*H262,2)</f>
        <v>12984.58</v>
      </c>
      <c r="BL262" s="16" t="s">
        <v>150</v>
      </c>
      <c r="BM262" s="219" t="s">
        <v>1124</v>
      </c>
    </row>
    <row r="263" spans="1:65" s="12" customFormat="1" x14ac:dyDescent="0.2">
      <c r="B263" s="221"/>
      <c r="C263" s="222"/>
      <c r="D263" s="223" t="s">
        <v>152</v>
      </c>
      <c r="E263" s="224" t="s">
        <v>1</v>
      </c>
      <c r="F263" s="225" t="s">
        <v>1125</v>
      </c>
      <c r="G263" s="222"/>
      <c r="H263" s="226">
        <v>927.47</v>
      </c>
      <c r="I263" s="227"/>
      <c r="J263" s="222"/>
      <c r="K263" s="222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152</v>
      </c>
      <c r="AU263" s="232" t="s">
        <v>87</v>
      </c>
      <c r="AV263" s="12" t="s">
        <v>87</v>
      </c>
      <c r="AW263" s="12" t="s">
        <v>35</v>
      </c>
      <c r="AX263" s="12" t="s">
        <v>85</v>
      </c>
      <c r="AY263" s="232" t="s">
        <v>144</v>
      </c>
    </row>
    <row r="264" spans="1:65" s="1" customFormat="1" ht="21.75" customHeight="1" x14ac:dyDescent="0.2">
      <c r="A264" s="33"/>
      <c r="B264" s="34"/>
      <c r="C264" s="208" t="s">
        <v>387</v>
      </c>
      <c r="D264" s="208" t="s">
        <v>146</v>
      </c>
      <c r="E264" s="209" t="s">
        <v>435</v>
      </c>
      <c r="F264" s="210" t="s">
        <v>436</v>
      </c>
      <c r="G264" s="211" t="s">
        <v>149</v>
      </c>
      <c r="H264" s="212">
        <v>927.47</v>
      </c>
      <c r="I264" s="213">
        <v>16.8</v>
      </c>
      <c r="J264" s="212">
        <f>ROUND(I264*H264,2)</f>
        <v>15581.5</v>
      </c>
      <c r="K264" s="214"/>
      <c r="L264" s="38"/>
      <c r="M264" s="215" t="s">
        <v>1</v>
      </c>
      <c r="N264" s="216" t="s">
        <v>43</v>
      </c>
      <c r="O264" s="70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9" t="s">
        <v>150</v>
      </c>
      <c r="AT264" s="219" t="s">
        <v>146</v>
      </c>
      <c r="AU264" s="219" t="s">
        <v>87</v>
      </c>
      <c r="AY264" s="16" t="s">
        <v>144</v>
      </c>
      <c r="BE264" s="220">
        <f>IF(N264="základní",J264,0)</f>
        <v>15581.5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6" t="s">
        <v>85</v>
      </c>
      <c r="BK264" s="220">
        <f>ROUND(I264*H264,2)</f>
        <v>15581.5</v>
      </c>
      <c r="BL264" s="16" t="s">
        <v>150</v>
      </c>
      <c r="BM264" s="219" t="s">
        <v>1126</v>
      </c>
    </row>
    <row r="265" spans="1:65" s="12" customFormat="1" x14ac:dyDescent="0.2">
      <c r="B265" s="221"/>
      <c r="C265" s="222"/>
      <c r="D265" s="223" t="s">
        <v>152</v>
      </c>
      <c r="E265" s="224" t="s">
        <v>1</v>
      </c>
      <c r="F265" s="225" t="s">
        <v>1125</v>
      </c>
      <c r="G265" s="222"/>
      <c r="H265" s="226">
        <v>927.47</v>
      </c>
      <c r="I265" s="227"/>
      <c r="J265" s="222"/>
      <c r="K265" s="222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152</v>
      </c>
      <c r="AU265" s="232" t="s">
        <v>87</v>
      </c>
      <c r="AV265" s="12" t="s">
        <v>87</v>
      </c>
      <c r="AW265" s="12" t="s">
        <v>35</v>
      </c>
      <c r="AX265" s="12" t="s">
        <v>85</v>
      </c>
      <c r="AY265" s="232" t="s">
        <v>144</v>
      </c>
    </row>
    <row r="266" spans="1:65" s="1" customFormat="1" ht="21.75" customHeight="1" x14ac:dyDescent="0.2">
      <c r="A266" s="33"/>
      <c r="B266" s="34"/>
      <c r="C266" s="208" t="s">
        <v>393</v>
      </c>
      <c r="D266" s="208" t="s">
        <v>146</v>
      </c>
      <c r="E266" s="209" t="s">
        <v>439</v>
      </c>
      <c r="F266" s="210" t="s">
        <v>440</v>
      </c>
      <c r="G266" s="211" t="s">
        <v>149</v>
      </c>
      <c r="H266" s="212">
        <v>927.47</v>
      </c>
      <c r="I266" s="213">
        <v>294</v>
      </c>
      <c r="J266" s="212">
        <f>ROUND(I266*H266,2)</f>
        <v>272676.18</v>
      </c>
      <c r="K266" s="214"/>
      <c r="L266" s="38"/>
      <c r="M266" s="215" t="s">
        <v>1</v>
      </c>
      <c r="N266" s="216" t="s">
        <v>43</v>
      </c>
      <c r="O266" s="70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9" t="s">
        <v>150</v>
      </c>
      <c r="AT266" s="219" t="s">
        <v>146</v>
      </c>
      <c r="AU266" s="219" t="s">
        <v>87</v>
      </c>
      <c r="AY266" s="16" t="s">
        <v>144</v>
      </c>
      <c r="BE266" s="220">
        <f>IF(N266="základní",J266,0)</f>
        <v>272676.18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6" t="s">
        <v>85</v>
      </c>
      <c r="BK266" s="220">
        <f>ROUND(I266*H266,2)</f>
        <v>272676.18</v>
      </c>
      <c r="BL266" s="16" t="s">
        <v>150</v>
      </c>
      <c r="BM266" s="219" t="s">
        <v>1127</v>
      </c>
    </row>
    <row r="267" spans="1:65" s="12" customFormat="1" x14ac:dyDescent="0.2">
      <c r="B267" s="221"/>
      <c r="C267" s="222"/>
      <c r="D267" s="223" t="s">
        <v>152</v>
      </c>
      <c r="E267" s="224" t="s">
        <v>1</v>
      </c>
      <c r="F267" s="225" t="s">
        <v>1125</v>
      </c>
      <c r="G267" s="222"/>
      <c r="H267" s="226">
        <v>927.47</v>
      </c>
      <c r="I267" s="227"/>
      <c r="J267" s="222"/>
      <c r="K267" s="222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152</v>
      </c>
      <c r="AU267" s="232" t="s">
        <v>87</v>
      </c>
      <c r="AV267" s="12" t="s">
        <v>87</v>
      </c>
      <c r="AW267" s="12" t="s">
        <v>35</v>
      </c>
      <c r="AX267" s="12" t="s">
        <v>85</v>
      </c>
      <c r="AY267" s="232" t="s">
        <v>144</v>
      </c>
    </row>
    <row r="268" spans="1:65" s="1" customFormat="1" ht="21.75" customHeight="1" x14ac:dyDescent="0.2">
      <c r="A268" s="33"/>
      <c r="B268" s="34"/>
      <c r="C268" s="208" t="s">
        <v>398</v>
      </c>
      <c r="D268" s="208" t="s">
        <v>146</v>
      </c>
      <c r="E268" s="209" t="s">
        <v>443</v>
      </c>
      <c r="F268" s="210" t="s">
        <v>444</v>
      </c>
      <c r="G268" s="211" t="s">
        <v>172</v>
      </c>
      <c r="H268" s="212">
        <v>1137.3499999999999</v>
      </c>
      <c r="I268" s="213">
        <v>126</v>
      </c>
      <c r="J268" s="212">
        <f>ROUND(I268*H268,2)</f>
        <v>143306.1</v>
      </c>
      <c r="K268" s="214"/>
      <c r="L268" s="38"/>
      <c r="M268" s="215" t="s">
        <v>1</v>
      </c>
      <c r="N268" s="216" t="s">
        <v>43</v>
      </c>
      <c r="O268" s="70"/>
      <c r="P268" s="217">
        <f>O268*H268</f>
        <v>0</v>
      </c>
      <c r="Q268" s="217">
        <v>2.2399999999999998E-3</v>
      </c>
      <c r="R268" s="217">
        <f>Q268*H268</f>
        <v>2.5476639999999997</v>
      </c>
      <c r="S268" s="217">
        <v>0</v>
      </c>
      <c r="T268" s="218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9" t="s">
        <v>150</v>
      </c>
      <c r="AT268" s="219" t="s">
        <v>146</v>
      </c>
      <c r="AU268" s="219" t="s">
        <v>87</v>
      </c>
      <c r="AY268" s="16" t="s">
        <v>144</v>
      </c>
      <c r="BE268" s="220">
        <f>IF(N268="základní",J268,0)</f>
        <v>143306.1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6" t="s">
        <v>85</v>
      </c>
      <c r="BK268" s="220">
        <f>ROUND(I268*H268,2)</f>
        <v>143306.1</v>
      </c>
      <c r="BL268" s="16" t="s">
        <v>150</v>
      </c>
      <c r="BM268" s="219" t="s">
        <v>1128</v>
      </c>
    </row>
    <row r="269" spans="1:65" s="14" customFormat="1" x14ac:dyDescent="0.2">
      <c r="B269" s="244"/>
      <c r="C269" s="245"/>
      <c r="D269" s="223" t="s">
        <v>152</v>
      </c>
      <c r="E269" s="246" t="s">
        <v>1</v>
      </c>
      <c r="F269" s="247" t="s">
        <v>1129</v>
      </c>
      <c r="G269" s="245"/>
      <c r="H269" s="246" t="s">
        <v>1</v>
      </c>
      <c r="I269" s="248"/>
      <c r="J269" s="245"/>
      <c r="K269" s="245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152</v>
      </c>
      <c r="AU269" s="253" t="s">
        <v>87</v>
      </c>
      <c r="AV269" s="14" t="s">
        <v>85</v>
      </c>
      <c r="AW269" s="14" t="s">
        <v>35</v>
      </c>
      <c r="AX269" s="14" t="s">
        <v>78</v>
      </c>
      <c r="AY269" s="253" t="s">
        <v>144</v>
      </c>
    </row>
    <row r="270" spans="1:65" s="12" customFormat="1" x14ac:dyDescent="0.2">
      <c r="B270" s="221"/>
      <c r="C270" s="222"/>
      <c r="D270" s="223" t="s">
        <v>152</v>
      </c>
      <c r="E270" s="224" t="s">
        <v>1</v>
      </c>
      <c r="F270" s="225" t="s">
        <v>1130</v>
      </c>
      <c r="G270" s="222"/>
      <c r="H270" s="226">
        <v>690.6</v>
      </c>
      <c r="I270" s="227"/>
      <c r="J270" s="222"/>
      <c r="K270" s="222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152</v>
      </c>
      <c r="AU270" s="232" t="s">
        <v>87</v>
      </c>
      <c r="AV270" s="12" t="s">
        <v>87</v>
      </c>
      <c r="AW270" s="12" t="s">
        <v>35</v>
      </c>
      <c r="AX270" s="12" t="s">
        <v>78</v>
      </c>
      <c r="AY270" s="232" t="s">
        <v>144</v>
      </c>
    </row>
    <row r="271" spans="1:65" s="12" customFormat="1" x14ac:dyDescent="0.2">
      <c r="B271" s="221"/>
      <c r="C271" s="222"/>
      <c r="D271" s="223" t="s">
        <v>152</v>
      </c>
      <c r="E271" s="224" t="s">
        <v>1</v>
      </c>
      <c r="F271" s="225" t="s">
        <v>1131</v>
      </c>
      <c r="G271" s="222"/>
      <c r="H271" s="226">
        <v>-14.2</v>
      </c>
      <c r="I271" s="227"/>
      <c r="J271" s="222"/>
      <c r="K271" s="222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152</v>
      </c>
      <c r="AU271" s="232" t="s">
        <v>87</v>
      </c>
      <c r="AV271" s="12" t="s">
        <v>87</v>
      </c>
      <c r="AW271" s="12" t="s">
        <v>35</v>
      </c>
      <c r="AX271" s="12" t="s">
        <v>78</v>
      </c>
      <c r="AY271" s="232" t="s">
        <v>144</v>
      </c>
    </row>
    <row r="272" spans="1:65" s="12" customFormat="1" x14ac:dyDescent="0.2">
      <c r="B272" s="221"/>
      <c r="C272" s="222"/>
      <c r="D272" s="223" t="s">
        <v>152</v>
      </c>
      <c r="E272" s="224" t="s">
        <v>1</v>
      </c>
      <c r="F272" s="225" t="s">
        <v>1132</v>
      </c>
      <c r="G272" s="222"/>
      <c r="H272" s="226">
        <v>157.30000000000001</v>
      </c>
      <c r="I272" s="227"/>
      <c r="J272" s="222"/>
      <c r="K272" s="222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152</v>
      </c>
      <c r="AU272" s="232" t="s">
        <v>87</v>
      </c>
      <c r="AV272" s="12" t="s">
        <v>87</v>
      </c>
      <c r="AW272" s="12" t="s">
        <v>35</v>
      </c>
      <c r="AX272" s="12" t="s">
        <v>78</v>
      </c>
      <c r="AY272" s="232" t="s">
        <v>144</v>
      </c>
    </row>
    <row r="273" spans="1:65" s="12" customFormat="1" x14ac:dyDescent="0.2">
      <c r="B273" s="221"/>
      <c r="C273" s="222"/>
      <c r="D273" s="223" t="s">
        <v>152</v>
      </c>
      <c r="E273" s="224" t="s">
        <v>1</v>
      </c>
      <c r="F273" s="225" t="s">
        <v>1133</v>
      </c>
      <c r="G273" s="222"/>
      <c r="H273" s="226">
        <v>153.25</v>
      </c>
      <c r="I273" s="227"/>
      <c r="J273" s="222"/>
      <c r="K273" s="222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152</v>
      </c>
      <c r="AU273" s="232" t="s">
        <v>87</v>
      </c>
      <c r="AV273" s="12" t="s">
        <v>87</v>
      </c>
      <c r="AW273" s="12" t="s">
        <v>35</v>
      </c>
      <c r="AX273" s="12" t="s">
        <v>78</v>
      </c>
      <c r="AY273" s="232" t="s">
        <v>144</v>
      </c>
    </row>
    <row r="274" spans="1:65" s="12" customFormat="1" ht="22.5" x14ac:dyDescent="0.2">
      <c r="B274" s="221"/>
      <c r="C274" s="222"/>
      <c r="D274" s="223" t="s">
        <v>152</v>
      </c>
      <c r="E274" s="224" t="s">
        <v>1</v>
      </c>
      <c r="F274" s="225" t="s">
        <v>1134</v>
      </c>
      <c r="G274" s="222"/>
      <c r="H274" s="226">
        <v>148.19999999999999</v>
      </c>
      <c r="I274" s="227"/>
      <c r="J274" s="222"/>
      <c r="K274" s="222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152</v>
      </c>
      <c r="AU274" s="232" t="s">
        <v>87</v>
      </c>
      <c r="AV274" s="12" t="s">
        <v>87</v>
      </c>
      <c r="AW274" s="12" t="s">
        <v>35</v>
      </c>
      <c r="AX274" s="12" t="s">
        <v>78</v>
      </c>
      <c r="AY274" s="232" t="s">
        <v>144</v>
      </c>
    </row>
    <row r="275" spans="1:65" s="12" customFormat="1" x14ac:dyDescent="0.2">
      <c r="B275" s="221"/>
      <c r="C275" s="222"/>
      <c r="D275" s="223" t="s">
        <v>152</v>
      </c>
      <c r="E275" s="224" t="s">
        <v>1</v>
      </c>
      <c r="F275" s="225" t="s">
        <v>1135</v>
      </c>
      <c r="G275" s="222"/>
      <c r="H275" s="226">
        <v>2.2000000000000002</v>
      </c>
      <c r="I275" s="227"/>
      <c r="J275" s="222"/>
      <c r="K275" s="222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152</v>
      </c>
      <c r="AU275" s="232" t="s">
        <v>87</v>
      </c>
      <c r="AV275" s="12" t="s">
        <v>87</v>
      </c>
      <c r="AW275" s="12" t="s">
        <v>35</v>
      </c>
      <c r="AX275" s="12" t="s">
        <v>78</v>
      </c>
      <c r="AY275" s="232" t="s">
        <v>144</v>
      </c>
    </row>
    <row r="276" spans="1:65" s="13" customFormat="1" x14ac:dyDescent="0.2">
      <c r="B276" s="233"/>
      <c r="C276" s="234"/>
      <c r="D276" s="223" t="s">
        <v>152</v>
      </c>
      <c r="E276" s="235" t="s">
        <v>1</v>
      </c>
      <c r="F276" s="236" t="s">
        <v>164</v>
      </c>
      <c r="G276" s="234"/>
      <c r="H276" s="237">
        <v>1137.3499999999999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152</v>
      </c>
      <c r="AU276" s="243" t="s">
        <v>87</v>
      </c>
      <c r="AV276" s="13" t="s">
        <v>150</v>
      </c>
      <c r="AW276" s="13" t="s">
        <v>35</v>
      </c>
      <c r="AX276" s="13" t="s">
        <v>85</v>
      </c>
      <c r="AY276" s="243" t="s">
        <v>144</v>
      </c>
    </row>
    <row r="277" spans="1:65" s="11" customFormat="1" ht="22.9" customHeight="1" x14ac:dyDescent="0.2">
      <c r="B277" s="192"/>
      <c r="C277" s="193"/>
      <c r="D277" s="194" t="s">
        <v>77</v>
      </c>
      <c r="E277" s="206" t="s">
        <v>195</v>
      </c>
      <c r="F277" s="206" t="s">
        <v>451</v>
      </c>
      <c r="G277" s="193"/>
      <c r="H277" s="193"/>
      <c r="I277" s="196"/>
      <c r="J277" s="207">
        <f>BK277</f>
        <v>1783254.6100000003</v>
      </c>
      <c r="K277" s="193"/>
      <c r="L277" s="198"/>
      <c r="M277" s="199"/>
      <c r="N277" s="200"/>
      <c r="O277" s="200"/>
      <c r="P277" s="201">
        <f>SUM(P278:P399)</f>
        <v>0</v>
      </c>
      <c r="Q277" s="200"/>
      <c r="R277" s="201">
        <f>SUM(R278:R399)</f>
        <v>78.125476400000011</v>
      </c>
      <c r="S277" s="200"/>
      <c r="T277" s="202">
        <f>SUM(T278:T399)</f>
        <v>0</v>
      </c>
      <c r="AR277" s="203" t="s">
        <v>85</v>
      </c>
      <c r="AT277" s="204" t="s">
        <v>77</v>
      </c>
      <c r="AU277" s="204" t="s">
        <v>85</v>
      </c>
      <c r="AY277" s="203" t="s">
        <v>144</v>
      </c>
      <c r="BK277" s="205">
        <f>SUM(BK278:BK399)</f>
        <v>1783254.6100000003</v>
      </c>
    </row>
    <row r="278" spans="1:65" s="1" customFormat="1" ht="21.75" customHeight="1" x14ac:dyDescent="0.2">
      <c r="A278" s="33"/>
      <c r="B278" s="34"/>
      <c r="C278" s="208" t="s">
        <v>405</v>
      </c>
      <c r="D278" s="208" t="s">
        <v>146</v>
      </c>
      <c r="E278" s="209" t="s">
        <v>453</v>
      </c>
      <c r="F278" s="210" t="s">
        <v>454</v>
      </c>
      <c r="G278" s="211" t="s">
        <v>172</v>
      </c>
      <c r="H278" s="212">
        <v>72.5</v>
      </c>
      <c r="I278" s="213">
        <v>190.4</v>
      </c>
      <c r="J278" s="212">
        <f>ROUND(I278*H278,2)</f>
        <v>13804</v>
      </c>
      <c r="K278" s="214"/>
      <c r="L278" s="38"/>
      <c r="M278" s="215" t="s">
        <v>1</v>
      </c>
      <c r="N278" s="216" t="s">
        <v>43</v>
      </c>
      <c r="O278" s="70"/>
      <c r="P278" s="217">
        <f>O278*H278</f>
        <v>0</v>
      </c>
      <c r="Q278" s="217">
        <v>1.0000000000000001E-5</v>
      </c>
      <c r="R278" s="217">
        <f>Q278*H278</f>
        <v>7.2500000000000006E-4</v>
      </c>
      <c r="S278" s="217">
        <v>0</v>
      </c>
      <c r="T278" s="218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9" t="s">
        <v>150</v>
      </c>
      <c r="AT278" s="219" t="s">
        <v>146</v>
      </c>
      <c r="AU278" s="219" t="s">
        <v>87</v>
      </c>
      <c r="AY278" s="16" t="s">
        <v>144</v>
      </c>
      <c r="BE278" s="220">
        <f>IF(N278="základní",J278,0)</f>
        <v>13804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6" t="s">
        <v>85</v>
      </c>
      <c r="BK278" s="220">
        <f>ROUND(I278*H278,2)</f>
        <v>13804</v>
      </c>
      <c r="BL278" s="16" t="s">
        <v>150</v>
      </c>
      <c r="BM278" s="219" t="s">
        <v>1136</v>
      </c>
    </row>
    <row r="279" spans="1:65" s="12" customFormat="1" x14ac:dyDescent="0.2">
      <c r="B279" s="221"/>
      <c r="C279" s="222"/>
      <c r="D279" s="223" t="s">
        <v>152</v>
      </c>
      <c r="E279" s="224" t="s">
        <v>1</v>
      </c>
      <c r="F279" s="225" t="s">
        <v>1137</v>
      </c>
      <c r="G279" s="222"/>
      <c r="H279" s="226">
        <v>72.5</v>
      </c>
      <c r="I279" s="227"/>
      <c r="J279" s="222"/>
      <c r="K279" s="222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152</v>
      </c>
      <c r="AU279" s="232" t="s">
        <v>87</v>
      </c>
      <c r="AV279" s="12" t="s">
        <v>87</v>
      </c>
      <c r="AW279" s="12" t="s">
        <v>35</v>
      </c>
      <c r="AX279" s="12" t="s">
        <v>85</v>
      </c>
      <c r="AY279" s="232" t="s">
        <v>144</v>
      </c>
    </row>
    <row r="280" spans="1:65" s="1" customFormat="1" ht="16.5" customHeight="1" x14ac:dyDescent="0.2">
      <c r="A280" s="33"/>
      <c r="B280" s="34"/>
      <c r="C280" s="254" t="s">
        <v>413</v>
      </c>
      <c r="D280" s="254" t="s">
        <v>341</v>
      </c>
      <c r="E280" s="255" t="s">
        <v>459</v>
      </c>
      <c r="F280" s="256" t="s">
        <v>460</v>
      </c>
      <c r="G280" s="257" t="s">
        <v>172</v>
      </c>
      <c r="H280" s="258">
        <v>73.59</v>
      </c>
      <c r="I280" s="259">
        <v>287</v>
      </c>
      <c r="J280" s="258">
        <f>ROUND(I280*H280,2)</f>
        <v>21120.33</v>
      </c>
      <c r="K280" s="260"/>
      <c r="L280" s="261"/>
      <c r="M280" s="262" t="s">
        <v>1</v>
      </c>
      <c r="N280" s="263" t="s">
        <v>43</v>
      </c>
      <c r="O280" s="70"/>
      <c r="P280" s="217">
        <f>O280*H280</f>
        <v>0</v>
      </c>
      <c r="Q280" s="217">
        <v>3.4199999999999999E-3</v>
      </c>
      <c r="R280" s="217">
        <f>Q280*H280</f>
        <v>0.25167780000000001</v>
      </c>
      <c r="S280" s="217">
        <v>0</v>
      </c>
      <c r="T280" s="218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9" t="s">
        <v>195</v>
      </c>
      <c r="AT280" s="219" t="s">
        <v>341</v>
      </c>
      <c r="AU280" s="219" t="s">
        <v>87</v>
      </c>
      <c r="AY280" s="16" t="s">
        <v>144</v>
      </c>
      <c r="BE280" s="220">
        <f>IF(N280="základní",J280,0)</f>
        <v>21120.33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6" t="s">
        <v>85</v>
      </c>
      <c r="BK280" s="220">
        <f>ROUND(I280*H280,2)</f>
        <v>21120.33</v>
      </c>
      <c r="BL280" s="16" t="s">
        <v>150</v>
      </c>
      <c r="BM280" s="219" t="s">
        <v>1138</v>
      </c>
    </row>
    <row r="281" spans="1:65" s="12" customFormat="1" x14ac:dyDescent="0.2">
      <c r="B281" s="221"/>
      <c r="C281" s="222"/>
      <c r="D281" s="223" t="s">
        <v>152</v>
      </c>
      <c r="E281" s="224" t="s">
        <v>1</v>
      </c>
      <c r="F281" s="225" t="s">
        <v>1139</v>
      </c>
      <c r="G281" s="222"/>
      <c r="H281" s="226">
        <v>73.59</v>
      </c>
      <c r="I281" s="227"/>
      <c r="J281" s="222"/>
      <c r="K281" s="222"/>
      <c r="L281" s="228"/>
      <c r="M281" s="229"/>
      <c r="N281" s="230"/>
      <c r="O281" s="230"/>
      <c r="P281" s="230"/>
      <c r="Q281" s="230"/>
      <c r="R281" s="230"/>
      <c r="S281" s="230"/>
      <c r="T281" s="231"/>
      <c r="AT281" s="232" t="s">
        <v>152</v>
      </c>
      <c r="AU281" s="232" t="s">
        <v>87</v>
      </c>
      <c r="AV281" s="12" t="s">
        <v>87</v>
      </c>
      <c r="AW281" s="12" t="s">
        <v>35</v>
      </c>
      <c r="AX281" s="12" t="s">
        <v>85</v>
      </c>
      <c r="AY281" s="232" t="s">
        <v>144</v>
      </c>
    </row>
    <row r="282" spans="1:65" s="1" customFormat="1" ht="21.75" customHeight="1" x14ac:dyDescent="0.2">
      <c r="A282" s="33"/>
      <c r="B282" s="34"/>
      <c r="C282" s="208" t="s">
        <v>403</v>
      </c>
      <c r="D282" s="208" t="s">
        <v>146</v>
      </c>
      <c r="E282" s="209" t="s">
        <v>464</v>
      </c>
      <c r="F282" s="210" t="s">
        <v>465</v>
      </c>
      <c r="G282" s="211" t="s">
        <v>172</v>
      </c>
      <c r="H282" s="212">
        <v>21.1</v>
      </c>
      <c r="I282" s="213">
        <v>200.2</v>
      </c>
      <c r="J282" s="212">
        <f>ROUND(I282*H282,2)</f>
        <v>4224.22</v>
      </c>
      <c r="K282" s="214"/>
      <c r="L282" s="38"/>
      <c r="M282" s="215" t="s">
        <v>1</v>
      </c>
      <c r="N282" s="216" t="s">
        <v>43</v>
      </c>
      <c r="O282" s="70"/>
      <c r="P282" s="217">
        <f>O282*H282</f>
        <v>0</v>
      </c>
      <c r="Q282" s="217">
        <v>1.0000000000000001E-5</v>
      </c>
      <c r="R282" s="217">
        <f>Q282*H282</f>
        <v>2.1100000000000003E-4</v>
      </c>
      <c r="S282" s="217">
        <v>0</v>
      </c>
      <c r="T282" s="218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19" t="s">
        <v>150</v>
      </c>
      <c r="AT282" s="219" t="s">
        <v>146</v>
      </c>
      <c r="AU282" s="219" t="s">
        <v>87</v>
      </c>
      <c r="AY282" s="16" t="s">
        <v>144</v>
      </c>
      <c r="BE282" s="220">
        <f>IF(N282="základní",J282,0)</f>
        <v>4224.22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6" t="s">
        <v>85</v>
      </c>
      <c r="BK282" s="220">
        <f>ROUND(I282*H282,2)</f>
        <v>4224.22</v>
      </c>
      <c r="BL282" s="16" t="s">
        <v>150</v>
      </c>
      <c r="BM282" s="219" t="s">
        <v>1140</v>
      </c>
    </row>
    <row r="283" spans="1:65" s="12" customFormat="1" x14ac:dyDescent="0.2">
      <c r="B283" s="221"/>
      <c r="C283" s="222"/>
      <c r="D283" s="223" t="s">
        <v>152</v>
      </c>
      <c r="E283" s="224" t="s">
        <v>1</v>
      </c>
      <c r="F283" s="225" t="s">
        <v>1141</v>
      </c>
      <c r="G283" s="222"/>
      <c r="H283" s="226">
        <v>21.1</v>
      </c>
      <c r="I283" s="227"/>
      <c r="J283" s="222"/>
      <c r="K283" s="222"/>
      <c r="L283" s="228"/>
      <c r="M283" s="229"/>
      <c r="N283" s="230"/>
      <c r="O283" s="230"/>
      <c r="P283" s="230"/>
      <c r="Q283" s="230"/>
      <c r="R283" s="230"/>
      <c r="S283" s="230"/>
      <c r="T283" s="231"/>
      <c r="AT283" s="232" t="s">
        <v>152</v>
      </c>
      <c r="AU283" s="232" t="s">
        <v>87</v>
      </c>
      <c r="AV283" s="12" t="s">
        <v>87</v>
      </c>
      <c r="AW283" s="12" t="s">
        <v>35</v>
      </c>
      <c r="AX283" s="12" t="s">
        <v>85</v>
      </c>
      <c r="AY283" s="232" t="s">
        <v>144</v>
      </c>
    </row>
    <row r="284" spans="1:65" s="1" customFormat="1" ht="16.5" customHeight="1" x14ac:dyDescent="0.2">
      <c r="A284" s="33"/>
      <c r="B284" s="34"/>
      <c r="C284" s="254" t="s">
        <v>421</v>
      </c>
      <c r="D284" s="254" t="s">
        <v>341</v>
      </c>
      <c r="E284" s="255" t="s">
        <v>469</v>
      </c>
      <c r="F284" s="256" t="s">
        <v>470</v>
      </c>
      <c r="G284" s="257" t="s">
        <v>172</v>
      </c>
      <c r="H284" s="258">
        <v>21.42</v>
      </c>
      <c r="I284" s="259">
        <v>469</v>
      </c>
      <c r="J284" s="258">
        <f>ROUND(I284*H284,2)</f>
        <v>10045.98</v>
      </c>
      <c r="K284" s="260"/>
      <c r="L284" s="261"/>
      <c r="M284" s="262" t="s">
        <v>1</v>
      </c>
      <c r="N284" s="263" t="s">
        <v>43</v>
      </c>
      <c r="O284" s="70"/>
      <c r="P284" s="217">
        <f>O284*H284</f>
        <v>0</v>
      </c>
      <c r="Q284" s="217">
        <v>5.4000000000000003E-3</v>
      </c>
      <c r="R284" s="217">
        <f>Q284*H284</f>
        <v>0.11566800000000002</v>
      </c>
      <c r="S284" s="217">
        <v>0</v>
      </c>
      <c r="T284" s="218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9" t="s">
        <v>195</v>
      </c>
      <c r="AT284" s="219" t="s">
        <v>341</v>
      </c>
      <c r="AU284" s="219" t="s">
        <v>87</v>
      </c>
      <c r="AY284" s="16" t="s">
        <v>144</v>
      </c>
      <c r="BE284" s="220">
        <f>IF(N284="základní",J284,0)</f>
        <v>10045.98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6" t="s">
        <v>85</v>
      </c>
      <c r="BK284" s="220">
        <f>ROUND(I284*H284,2)</f>
        <v>10045.98</v>
      </c>
      <c r="BL284" s="16" t="s">
        <v>150</v>
      </c>
      <c r="BM284" s="219" t="s">
        <v>1142</v>
      </c>
    </row>
    <row r="285" spans="1:65" s="12" customFormat="1" x14ac:dyDescent="0.2">
      <c r="B285" s="221"/>
      <c r="C285" s="222"/>
      <c r="D285" s="223" t="s">
        <v>152</v>
      </c>
      <c r="E285" s="224" t="s">
        <v>1</v>
      </c>
      <c r="F285" s="225" t="s">
        <v>1143</v>
      </c>
      <c r="G285" s="222"/>
      <c r="H285" s="226">
        <v>21.42</v>
      </c>
      <c r="I285" s="227"/>
      <c r="J285" s="222"/>
      <c r="K285" s="222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152</v>
      </c>
      <c r="AU285" s="232" t="s">
        <v>87</v>
      </c>
      <c r="AV285" s="12" t="s">
        <v>87</v>
      </c>
      <c r="AW285" s="12" t="s">
        <v>35</v>
      </c>
      <c r="AX285" s="12" t="s">
        <v>85</v>
      </c>
      <c r="AY285" s="232" t="s">
        <v>144</v>
      </c>
    </row>
    <row r="286" spans="1:65" s="1" customFormat="1" ht="21.75" customHeight="1" x14ac:dyDescent="0.2">
      <c r="A286" s="33"/>
      <c r="B286" s="34"/>
      <c r="C286" s="208" t="s">
        <v>425</v>
      </c>
      <c r="D286" s="208" t="s">
        <v>146</v>
      </c>
      <c r="E286" s="209" t="s">
        <v>474</v>
      </c>
      <c r="F286" s="210" t="s">
        <v>475</v>
      </c>
      <c r="G286" s="211" t="s">
        <v>172</v>
      </c>
      <c r="H286" s="212">
        <v>73</v>
      </c>
      <c r="I286" s="213">
        <v>205.8</v>
      </c>
      <c r="J286" s="212">
        <f>ROUND(I286*H286,2)</f>
        <v>15023.4</v>
      </c>
      <c r="K286" s="214"/>
      <c r="L286" s="38"/>
      <c r="M286" s="215" t="s">
        <v>1</v>
      </c>
      <c r="N286" s="216" t="s">
        <v>43</v>
      </c>
      <c r="O286" s="70"/>
      <c r="P286" s="217">
        <f>O286*H286</f>
        <v>0</v>
      </c>
      <c r="Q286" s="217">
        <v>2.0000000000000002E-5</v>
      </c>
      <c r="R286" s="217">
        <f>Q286*H286</f>
        <v>1.4600000000000001E-3</v>
      </c>
      <c r="S286" s="217">
        <v>0</v>
      </c>
      <c r="T286" s="218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19" t="s">
        <v>150</v>
      </c>
      <c r="AT286" s="219" t="s">
        <v>146</v>
      </c>
      <c r="AU286" s="219" t="s">
        <v>87</v>
      </c>
      <c r="AY286" s="16" t="s">
        <v>144</v>
      </c>
      <c r="BE286" s="220">
        <f>IF(N286="základní",J286,0)</f>
        <v>15023.4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6" t="s">
        <v>85</v>
      </c>
      <c r="BK286" s="220">
        <f>ROUND(I286*H286,2)</f>
        <v>15023.4</v>
      </c>
      <c r="BL286" s="16" t="s">
        <v>150</v>
      </c>
      <c r="BM286" s="219" t="s">
        <v>1144</v>
      </c>
    </row>
    <row r="287" spans="1:65" s="12" customFormat="1" x14ac:dyDescent="0.2">
      <c r="B287" s="221"/>
      <c r="C287" s="222"/>
      <c r="D287" s="223" t="s">
        <v>152</v>
      </c>
      <c r="E287" s="224" t="s">
        <v>1</v>
      </c>
      <c r="F287" s="225" t="s">
        <v>1145</v>
      </c>
      <c r="G287" s="222"/>
      <c r="H287" s="226">
        <v>73</v>
      </c>
      <c r="I287" s="227"/>
      <c r="J287" s="222"/>
      <c r="K287" s="222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152</v>
      </c>
      <c r="AU287" s="232" t="s">
        <v>87</v>
      </c>
      <c r="AV287" s="12" t="s">
        <v>87</v>
      </c>
      <c r="AW287" s="12" t="s">
        <v>35</v>
      </c>
      <c r="AX287" s="12" t="s">
        <v>85</v>
      </c>
      <c r="AY287" s="232" t="s">
        <v>144</v>
      </c>
    </row>
    <row r="288" spans="1:65" s="1" customFormat="1" ht="16.5" customHeight="1" x14ac:dyDescent="0.2">
      <c r="A288" s="33"/>
      <c r="B288" s="34"/>
      <c r="C288" s="254" t="s">
        <v>430</v>
      </c>
      <c r="D288" s="254" t="s">
        <v>341</v>
      </c>
      <c r="E288" s="255" t="s">
        <v>479</v>
      </c>
      <c r="F288" s="256" t="s">
        <v>480</v>
      </c>
      <c r="G288" s="257" t="s">
        <v>172</v>
      </c>
      <c r="H288" s="258">
        <v>74.099999999999994</v>
      </c>
      <c r="I288" s="259">
        <v>722.4</v>
      </c>
      <c r="J288" s="258">
        <f>ROUND(I288*H288,2)</f>
        <v>53529.84</v>
      </c>
      <c r="K288" s="260"/>
      <c r="L288" s="261"/>
      <c r="M288" s="262" t="s">
        <v>1</v>
      </c>
      <c r="N288" s="263" t="s">
        <v>43</v>
      </c>
      <c r="O288" s="70"/>
      <c r="P288" s="217">
        <f>O288*H288</f>
        <v>0</v>
      </c>
      <c r="Q288" s="217">
        <v>7.3299999999999997E-3</v>
      </c>
      <c r="R288" s="217">
        <f>Q288*H288</f>
        <v>0.54315299999999989</v>
      </c>
      <c r="S288" s="217">
        <v>0</v>
      </c>
      <c r="T288" s="218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9" t="s">
        <v>195</v>
      </c>
      <c r="AT288" s="219" t="s">
        <v>341</v>
      </c>
      <c r="AU288" s="219" t="s">
        <v>87</v>
      </c>
      <c r="AY288" s="16" t="s">
        <v>144</v>
      </c>
      <c r="BE288" s="220">
        <f>IF(N288="základní",J288,0)</f>
        <v>53529.84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6" t="s">
        <v>85</v>
      </c>
      <c r="BK288" s="220">
        <f>ROUND(I288*H288,2)</f>
        <v>53529.84</v>
      </c>
      <c r="BL288" s="16" t="s">
        <v>150</v>
      </c>
      <c r="BM288" s="219" t="s">
        <v>1146</v>
      </c>
    </row>
    <row r="289" spans="1:65" s="12" customFormat="1" x14ac:dyDescent="0.2">
      <c r="B289" s="221"/>
      <c r="C289" s="222"/>
      <c r="D289" s="223" t="s">
        <v>152</v>
      </c>
      <c r="E289" s="224" t="s">
        <v>1</v>
      </c>
      <c r="F289" s="225" t="s">
        <v>1147</v>
      </c>
      <c r="G289" s="222"/>
      <c r="H289" s="226">
        <v>74.099999999999994</v>
      </c>
      <c r="I289" s="227"/>
      <c r="J289" s="222"/>
      <c r="K289" s="222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152</v>
      </c>
      <c r="AU289" s="232" t="s">
        <v>87</v>
      </c>
      <c r="AV289" s="12" t="s">
        <v>87</v>
      </c>
      <c r="AW289" s="12" t="s">
        <v>35</v>
      </c>
      <c r="AX289" s="12" t="s">
        <v>85</v>
      </c>
      <c r="AY289" s="232" t="s">
        <v>144</v>
      </c>
    </row>
    <row r="290" spans="1:65" s="1" customFormat="1" ht="21.75" customHeight="1" x14ac:dyDescent="0.2">
      <c r="A290" s="33"/>
      <c r="B290" s="34"/>
      <c r="C290" s="208" t="s">
        <v>434</v>
      </c>
      <c r="D290" s="208" t="s">
        <v>146</v>
      </c>
      <c r="E290" s="209" t="s">
        <v>484</v>
      </c>
      <c r="F290" s="210" t="s">
        <v>485</v>
      </c>
      <c r="G290" s="211" t="s">
        <v>172</v>
      </c>
      <c r="H290" s="212">
        <v>504</v>
      </c>
      <c r="I290" s="213">
        <v>212.8</v>
      </c>
      <c r="J290" s="212">
        <f>ROUND(I290*H290,2)</f>
        <v>107251.2</v>
      </c>
      <c r="K290" s="214"/>
      <c r="L290" s="38"/>
      <c r="M290" s="215" t="s">
        <v>1</v>
      </c>
      <c r="N290" s="216" t="s">
        <v>43</v>
      </c>
      <c r="O290" s="70"/>
      <c r="P290" s="217">
        <f>O290*H290</f>
        <v>0</v>
      </c>
      <c r="Q290" s="217">
        <v>2.0000000000000002E-5</v>
      </c>
      <c r="R290" s="217">
        <f>Q290*H290</f>
        <v>1.008E-2</v>
      </c>
      <c r="S290" s="217">
        <v>0</v>
      </c>
      <c r="T290" s="218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9" t="s">
        <v>150</v>
      </c>
      <c r="AT290" s="219" t="s">
        <v>146</v>
      </c>
      <c r="AU290" s="219" t="s">
        <v>87</v>
      </c>
      <c r="AY290" s="16" t="s">
        <v>144</v>
      </c>
      <c r="BE290" s="220">
        <f>IF(N290="základní",J290,0)</f>
        <v>107251.2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6" t="s">
        <v>85</v>
      </c>
      <c r="BK290" s="220">
        <f>ROUND(I290*H290,2)</f>
        <v>107251.2</v>
      </c>
      <c r="BL290" s="16" t="s">
        <v>150</v>
      </c>
      <c r="BM290" s="219" t="s">
        <v>1148</v>
      </c>
    </row>
    <row r="291" spans="1:65" s="12" customFormat="1" ht="22.5" x14ac:dyDescent="0.2">
      <c r="B291" s="221"/>
      <c r="C291" s="222"/>
      <c r="D291" s="223" t="s">
        <v>152</v>
      </c>
      <c r="E291" s="224" t="s">
        <v>1</v>
      </c>
      <c r="F291" s="225" t="s">
        <v>1149</v>
      </c>
      <c r="G291" s="222"/>
      <c r="H291" s="226">
        <v>504</v>
      </c>
      <c r="I291" s="227"/>
      <c r="J291" s="222"/>
      <c r="K291" s="222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152</v>
      </c>
      <c r="AU291" s="232" t="s">
        <v>87</v>
      </c>
      <c r="AV291" s="12" t="s">
        <v>87</v>
      </c>
      <c r="AW291" s="12" t="s">
        <v>35</v>
      </c>
      <c r="AX291" s="12" t="s">
        <v>85</v>
      </c>
      <c r="AY291" s="232" t="s">
        <v>144</v>
      </c>
    </row>
    <row r="292" spans="1:65" s="1" customFormat="1" ht="16.5" customHeight="1" x14ac:dyDescent="0.2">
      <c r="A292" s="33"/>
      <c r="B292" s="34"/>
      <c r="C292" s="254" t="s">
        <v>438</v>
      </c>
      <c r="D292" s="254" t="s">
        <v>341</v>
      </c>
      <c r="E292" s="255" t="s">
        <v>489</v>
      </c>
      <c r="F292" s="256" t="s">
        <v>490</v>
      </c>
      <c r="G292" s="257" t="s">
        <v>172</v>
      </c>
      <c r="H292" s="258">
        <v>511.56</v>
      </c>
      <c r="I292" s="259">
        <v>1097.5999999999999</v>
      </c>
      <c r="J292" s="258">
        <f>ROUND(I292*H292,2)</f>
        <v>561488.26</v>
      </c>
      <c r="K292" s="260"/>
      <c r="L292" s="261"/>
      <c r="M292" s="262" t="s">
        <v>1</v>
      </c>
      <c r="N292" s="263" t="s">
        <v>43</v>
      </c>
      <c r="O292" s="70"/>
      <c r="P292" s="217">
        <f>O292*H292</f>
        <v>0</v>
      </c>
      <c r="Q292" s="217">
        <v>1.1860000000000001E-2</v>
      </c>
      <c r="R292" s="217">
        <f>Q292*H292</f>
        <v>6.0671016</v>
      </c>
      <c r="S292" s="217">
        <v>0</v>
      </c>
      <c r="T292" s="218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19" t="s">
        <v>195</v>
      </c>
      <c r="AT292" s="219" t="s">
        <v>341</v>
      </c>
      <c r="AU292" s="219" t="s">
        <v>87</v>
      </c>
      <c r="AY292" s="16" t="s">
        <v>144</v>
      </c>
      <c r="BE292" s="220">
        <f>IF(N292="základní",J292,0)</f>
        <v>561488.26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6" t="s">
        <v>85</v>
      </c>
      <c r="BK292" s="220">
        <f>ROUND(I292*H292,2)</f>
        <v>561488.26</v>
      </c>
      <c r="BL292" s="16" t="s">
        <v>150</v>
      </c>
      <c r="BM292" s="219" t="s">
        <v>1150</v>
      </c>
    </row>
    <row r="293" spans="1:65" s="12" customFormat="1" x14ac:dyDescent="0.2">
      <c r="B293" s="221"/>
      <c r="C293" s="222"/>
      <c r="D293" s="223" t="s">
        <v>152</v>
      </c>
      <c r="E293" s="224" t="s">
        <v>1</v>
      </c>
      <c r="F293" s="225" t="s">
        <v>1151</v>
      </c>
      <c r="G293" s="222"/>
      <c r="H293" s="226">
        <v>511.56</v>
      </c>
      <c r="I293" s="227"/>
      <c r="J293" s="222"/>
      <c r="K293" s="222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152</v>
      </c>
      <c r="AU293" s="232" t="s">
        <v>87</v>
      </c>
      <c r="AV293" s="12" t="s">
        <v>87</v>
      </c>
      <c r="AW293" s="12" t="s">
        <v>35</v>
      </c>
      <c r="AX293" s="12" t="s">
        <v>85</v>
      </c>
      <c r="AY293" s="232" t="s">
        <v>144</v>
      </c>
    </row>
    <row r="294" spans="1:65" s="1" customFormat="1" ht="21.75" customHeight="1" x14ac:dyDescent="0.2">
      <c r="A294" s="33"/>
      <c r="B294" s="34"/>
      <c r="C294" s="208" t="s">
        <v>442</v>
      </c>
      <c r="D294" s="208" t="s">
        <v>146</v>
      </c>
      <c r="E294" s="209" t="s">
        <v>505</v>
      </c>
      <c r="F294" s="210" t="s">
        <v>506</v>
      </c>
      <c r="G294" s="211" t="s">
        <v>507</v>
      </c>
      <c r="H294" s="212">
        <v>16</v>
      </c>
      <c r="I294" s="213">
        <v>302.39999999999998</v>
      </c>
      <c r="J294" s="212">
        <f>ROUND(I294*H294,2)</f>
        <v>4838.3999999999996</v>
      </c>
      <c r="K294" s="214"/>
      <c r="L294" s="38"/>
      <c r="M294" s="215" t="s">
        <v>1</v>
      </c>
      <c r="N294" s="216" t="s">
        <v>43</v>
      </c>
      <c r="O294" s="70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19" t="s">
        <v>150</v>
      </c>
      <c r="AT294" s="219" t="s">
        <v>146</v>
      </c>
      <c r="AU294" s="219" t="s">
        <v>87</v>
      </c>
      <c r="AY294" s="16" t="s">
        <v>144</v>
      </c>
      <c r="BE294" s="220">
        <f>IF(N294="základní",J294,0)</f>
        <v>4838.3999999999996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6" t="s">
        <v>85</v>
      </c>
      <c r="BK294" s="220">
        <f>ROUND(I294*H294,2)</f>
        <v>4838.3999999999996</v>
      </c>
      <c r="BL294" s="16" t="s">
        <v>150</v>
      </c>
      <c r="BM294" s="219" t="s">
        <v>1152</v>
      </c>
    </row>
    <row r="295" spans="1:65" s="12" customFormat="1" x14ac:dyDescent="0.2">
      <c r="B295" s="221"/>
      <c r="C295" s="222"/>
      <c r="D295" s="223" t="s">
        <v>152</v>
      </c>
      <c r="E295" s="224" t="s">
        <v>1</v>
      </c>
      <c r="F295" s="225" t="s">
        <v>1153</v>
      </c>
      <c r="G295" s="222"/>
      <c r="H295" s="226">
        <v>16</v>
      </c>
      <c r="I295" s="227"/>
      <c r="J295" s="222"/>
      <c r="K295" s="222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152</v>
      </c>
      <c r="AU295" s="232" t="s">
        <v>87</v>
      </c>
      <c r="AV295" s="12" t="s">
        <v>87</v>
      </c>
      <c r="AW295" s="12" t="s">
        <v>35</v>
      </c>
      <c r="AX295" s="12" t="s">
        <v>85</v>
      </c>
      <c r="AY295" s="232" t="s">
        <v>144</v>
      </c>
    </row>
    <row r="296" spans="1:65" s="1" customFormat="1" ht="16.5" customHeight="1" x14ac:dyDescent="0.2">
      <c r="A296" s="33"/>
      <c r="B296" s="34"/>
      <c r="C296" s="254" t="s">
        <v>452</v>
      </c>
      <c r="D296" s="254" t="s">
        <v>341</v>
      </c>
      <c r="E296" s="255" t="s">
        <v>511</v>
      </c>
      <c r="F296" s="256" t="s">
        <v>512</v>
      </c>
      <c r="G296" s="257" t="s">
        <v>507</v>
      </c>
      <c r="H296" s="258">
        <v>16</v>
      </c>
      <c r="I296" s="259">
        <v>161</v>
      </c>
      <c r="J296" s="258">
        <f>ROUND(I296*H296,2)</f>
        <v>2576</v>
      </c>
      <c r="K296" s="260"/>
      <c r="L296" s="261"/>
      <c r="M296" s="262" t="s">
        <v>1</v>
      </c>
      <c r="N296" s="263" t="s">
        <v>43</v>
      </c>
      <c r="O296" s="70"/>
      <c r="P296" s="217">
        <f>O296*H296</f>
        <v>0</v>
      </c>
      <c r="Q296" s="217">
        <v>8.0000000000000004E-4</v>
      </c>
      <c r="R296" s="217">
        <f>Q296*H296</f>
        <v>1.2800000000000001E-2</v>
      </c>
      <c r="S296" s="217">
        <v>0</v>
      </c>
      <c r="T296" s="218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9" t="s">
        <v>195</v>
      </c>
      <c r="AT296" s="219" t="s">
        <v>341</v>
      </c>
      <c r="AU296" s="219" t="s">
        <v>87</v>
      </c>
      <c r="AY296" s="16" t="s">
        <v>144</v>
      </c>
      <c r="BE296" s="220">
        <f>IF(N296="základní",J296,0)</f>
        <v>2576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6" t="s">
        <v>85</v>
      </c>
      <c r="BK296" s="220">
        <f>ROUND(I296*H296,2)</f>
        <v>2576</v>
      </c>
      <c r="BL296" s="16" t="s">
        <v>150</v>
      </c>
      <c r="BM296" s="219" t="s">
        <v>1154</v>
      </c>
    </row>
    <row r="297" spans="1:65" s="12" customFormat="1" x14ac:dyDescent="0.2">
      <c r="B297" s="221"/>
      <c r="C297" s="222"/>
      <c r="D297" s="223" t="s">
        <v>152</v>
      </c>
      <c r="E297" s="224" t="s">
        <v>1</v>
      </c>
      <c r="F297" s="225" t="s">
        <v>243</v>
      </c>
      <c r="G297" s="222"/>
      <c r="H297" s="226">
        <v>16</v>
      </c>
      <c r="I297" s="227"/>
      <c r="J297" s="222"/>
      <c r="K297" s="222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152</v>
      </c>
      <c r="AU297" s="232" t="s">
        <v>87</v>
      </c>
      <c r="AV297" s="12" t="s">
        <v>87</v>
      </c>
      <c r="AW297" s="12" t="s">
        <v>35</v>
      </c>
      <c r="AX297" s="12" t="s">
        <v>85</v>
      </c>
      <c r="AY297" s="232" t="s">
        <v>144</v>
      </c>
    </row>
    <row r="298" spans="1:65" s="1" customFormat="1" ht="21.75" customHeight="1" x14ac:dyDescent="0.2">
      <c r="A298" s="33"/>
      <c r="B298" s="34"/>
      <c r="C298" s="208" t="s">
        <v>458</v>
      </c>
      <c r="D298" s="208" t="s">
        <v>146</v>
      </c>
      <c r="E298" s="209" t="s">
        <v>524</v>
      </c>
      <c r="F298" s="210" t="s">
        <v>525</v>
      </c>
      <c r="G298" s="211" t="s">
        <v>507</v>
      </c>
      <c r="H298" s="212">
        <v>26</v>
      </c>
      <c r="I298" s="213">
        <v>323.39999999999998</v>
      </c>
      <c r="J298" s="212">
        <f>ROUND(I298*H298,2)</f>
        <v>8408.4</v>
      </c>
      <c r="K298" s="214"/>
      <c r="L298" s="38"/>
      <c r="M298" s="215" t="s">
        <v>1</v>
      </c>
      <c r="N298" s="216" t="s">
        <v>43</v>
      </c>
      <c r="O298" s="70"/>
      <c r="P298" s="217">
        <f>O298*H298</f>
        <v>0</v>
      </c>
      <c r="Q298" s="217">
        <v>8.0000000000000007E-5</v>
      </c>
      <c r="R298" s="217">
        <f>Q298*H298</f>
        <v>2.0800000000000003E-3</v>
      </c>
      <c r="S298" s="217">
        <v>0</v>
      </c>
      <c r="T298" s="218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9" t="s">
        <v>150</v>
      </c>
      <c r="AT298" s="219" t="s">
        <v>146</v>
      </c>
      <c r="AU298" s="219" t="s">
        <v>87</v>
      </c>
      <c r="AY298" s="16" t="s">
        <v>144</v>
      </c>
      <c r="BE298" s="220">
        <f>IF(N298="základní",J298,0)</f>
        <v>8408.4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6" t="s">
        <v>85</v>
      </c>
      <c r="BK298" s="220">
        <f>ROUND(I298*H298,2)</f>
        <v>8408.4</v>
      </c>
      <c r="BL298" s="16" t="s">
        <v>150</v>
      </c>
      <c r="BM298" s="219" t="s">
        <v>1155</v>
      </c>
    </row>
    <row r="299" spans="1:65" s="12" customFormat="1" x14ac:dyDescent="0.2">
      <c r="B299" s="221"/>
      <c r="C299" s="222"/>
      <c r="D299" s="223" t="s">
        <v>152</v>
      </c>
      <c r="E299" s="224" t="s">
        <v>1</v>
      </c>
      <c r="F299" s="225" t="s">
        <v>1156</v>
      </c>
      <c r="G299" s="222"/>
      <c r="H299" s="226">
        <v>26</v>
      </c>
      <c r="I299" s="227"/>
      <c r="J299" s="222"/>
      <c r="K299" s="222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152</v>
      </c>
      <c r="AU299" s="232" t="s">
        <v>87</v>
      </c>
      <c r="AV299" s="12" t="s">
        <v>87</v>
      </c>
      <c r="AW299" s="12" t="s">
        <v>35</v>
      </c>
      <c r="AX299" s="12" t="s">
        <v>85</v>
      </c>
      <c r="AY299" s="232" t="s">
        <v>144</v>
      </c>
    </row>
    <row r="300" spans="1:65" s="1" customFormat="1" ht="16.5" customHeight="1" x14ac:dyDescent="0.2">
      <c r="A300" s="33"/>
      <c r="B300" s="34"/>
      <c r="C300" s="254" t="s">
        <v>463</v>
      </c>
      <c r="D300" s="254" t="s">
        <v>341</v>
      </c>
      <c r="E300" s="255" t="s">
        <v>529</v>
      </c>
      <c r="F300" s="256" t="s">
        <v>530</v>
      </c>
      <c r="G300" s="257" t="s">
        <v>507</v>
      </c>
      <c r="H300" s="258">
        <v>26</v>
      </c>
      <c r="I300" s="259">
        <v>81.2</v>
      </c>
      <c r="J300" s="258">
        <f>ROUND(I300*H300,2)</f>
        <v>2111.1999999999998</v>
      </c>
      <c r="K300" s="260"/>
      <c r="L300" s="261"/>
      <c r="M300" s="262" t="s">
        <v>1</v>
      </c>
      <c r="N300" s="263" t="s">
        <v>43</v>
      </c>
      <c r="O300" s="70"/>
      <c r="P300" s="217">
        <f>O300*H300</f>
        <v>0</v>
      </c>
      <c r="Q300" s="217">
        <v>2.9E-4</v>
      </c>
      <c r="R300" s="217">
        <f>Q300*H300</f>
        <v>7.5399999999999998E-3</v>
      </c>
      <c r="S300" s="217">
        <v>0</v>
      </c>
      <c r="T300" s="218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19" t="s">
        <v>195</v>
      </c>
      <c r="AT300" s="219" t="s">
        <v>341</v>
      </c>
      <c r="AU300" s="219" t="s">
        <v>87</v>
      </c>
      <c r="AY300" s="16" t="s">
        <v>144</v>
      </c>
      <c r="BE300" s="220">
        <f>IF(N300="základní",J300,0)</f>
        <v>2111.1999999999998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6" t="s">
        <v>85</v>
      </c>
      <c r="BK300" s="220">
        <f>ROUND(I300*H300,2)</f>
        <v>2111.1999999999998</v>
      </c>
      <c r="BL300" s="16" t="s">
        <v>150</v>
      </c>
      <c r="BM300" s="219" t="s">
        <v>1157</v>
      </c>
    </row>
    <row r="301" spans="1:65" s="12" customFormat="1" x14ac:dyDescent="0.2">
      <c r="B301" s="221"/>
      <c r="C301" s="222"/>
      <c r="D301" s="223" t="s">
        <v>152</v>
      </c>
      <c r="E301" s="224" t="s">
        <v>1</v>
      </c>
      <c r="F301" s="225" t="s">
        <v>300</v>
      </c>
      <c r="G301" s="222"/>
      <c r="H301" s="226">
        <v>26</v>
      </c>
      <c r="I301" s="227"/>
      <c r="J301" s="222"/>
      <c r="K301" s="222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152</v>
      </c>
      <c r="AU301" s="232" t="s">
        <v>87</v>
      </c>
      <c r="AV301" s="12" t="s">
        <v>87</v>
      </c>
      <c r="AW301" s="12" t="s">
        <v>35</v>
      </c>
      <c r="AX301" s="12" t="s">
        <v>85</v>
      </c>
      <c r="AY301" s="232" t="s">
        <v>144</v>
      </c>
    </row>
    <row r="302" spans="1:65" s="1" customFormat="1" ht="21.75" customHeight="1" x14ac:dyDescent="0.2">
      <c r="A302" s="33"/>
      <c r="B302" s="34"/>
      <c r="C302" s="208" t="s">
        <v>468</v>
      </c>
      <c r="D302" s="208" t="s">
        <v>146</v>
      </c>
      <c r="E302" s="209" t="s">
        <v>515</v>
      </c>
      <c r="F302" s="210" t="s">
        <v>516</v>
      </c>
      <c r="G302" s="211" t="s">
        <v>507</v>
      </c>
      <c r="H302" s="212">
        <v>2</v>
      </c>
      <c r="I302" s="213">
        <v>329</v>
      </c>
      <c r="J302" s="212">
        <f>ROUND(I302*H302,2)</f>
        <v>658</v>
      </c>
      <c r="K302" s="214"/>
      <c r="L302" s="38"/>
      <c r="M302" s="215" t="s">
        <v>1</v>
      </c>
      <c r="N302" s="216" t="s">
        <v>43</v>
      </c>
      <c r="O302" s="70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9" t="s">
        <v>150</v>
      </c>
      <c r="AT302" s="219" t="s">
        <v>146</v>
      </c>
      <c r="AU302" s="219" t="s">
        <v>87</v>
      </c>
      <c r="AY302" s="16" t="s">
        <v>144</v>
      </c>
      <c r="BE302" s="220">
        <f>IF(N302="základní",J302,0)</f>
        <v>658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6" t="s">
        <v>85</v>
      </c>
      <c r="BK302" s="220">
        <f>ROUND(I302*H302,2)</f>
        <v>658</v>
      </c>
      <c r="BL302" s="16" t="s">
        <v>150</v>
      </c>
      <c r="BM302" s="219" t="s">
        <v>1158</v>
      </c>
    </row>
    <row r="303" spans="1:65" s="12" customFormat="1" x14ac:dyDescent="0.2">
      <c r="B303" s="221"/>
      <c r="C303" s="222"/>
      <c r="D303" s="223" t="s">
        <v>152</v>
      </c>
      <c r="E303" s="224" t="s">
        <v>1</v>
      </c>
      <c r="F303" s="225" t="s">
        <v>1159</v>
      </c>
      <c r="G303" s="222"/>
      <c r="H303" s="226">
        <v>2</v>
      </c>
      <c r="I303" s="227"/>
      <c r="J303" s="222"/>
      <c r="K303" s="222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152</v>
      </c>
      <c r="AU303" s="232" t="s">
        <v>87</v>
      </c>
      <c r="AV303" s="12" t="s">
        <v>87</v>
      </c>
      <c r="AW303" s="12" t="s">
        <v>35</v>
      </c>
      <c r="AX303" s="12" t="s">
        <v>85</v>
      </c>
      <c r="AY303" s="232" t="s">
        <v>144</v>
      </c>
    </row>
    <row r="304" spans="1:65" s="1" customFormat="1" ht="16.5" customHeight="1" x14ac:dyDescent="0.2">
      <c r="A304" s="33"/>
      <c r="B304" s="34"/>
      <c r="C304" s="254" t="s">
        <v>473</v>
      </c>
      <c r="D304" s="254" t="s">
        <v>341</v>
      </c>
      <c r="E304" s="255" t="s">
        <v>520</v>
      </c>
      <c r="F304" s="256" t="s">
        <v>521</v>
      </c>
      <c r="G304" s="257" t="s">
        <v>507</v>
      </c>
      <c r="H304" s="258">
        <v>2</v>
      </c>
      <c r="I304" s="259">
        <v>387.8</v>
      </c>
      <c r="J304" s="258">
        <f>ROUND(I304*H304,2)</f>
        <v>775.6</v>
      </c>
      <c r="K304" s="260"/>
      <c r="L304" s="261"/>
      <c r="M304" s="262" t="s">
        <v>1</v>
      </c>
      <c r="N304" s="263" t="s">
        <v>43</v>
      </c>
      <c r="O304" s="70"/>
      <c r="P304" s="217">
        <f>O304*H304</f>
        <v>0</v>
      </c>
      <c r="Q304" s="217">
        <v>1.1999999999999999E-3</v>
      </c>
      <c r="R304" s="217">
        <f>Q304*H304</f>
        <v>2.3999999999999998E-3</v>
      </c>
      <c r="S304" s="217">
        <v>0</v>
      </c>
      <c r="T304" s="218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19" t="s">
        <v>195</v>
      </c>
      <c r="AT304" s="219" t="s">
        <v>341</v>
      </c>
      <c r="AU304" s="219" t="s">
        <v>87</v>
      </c>
      <c r="AY304" s="16" t="s">
        <v>144</v>
      </c>
      <c r="BE304" s="220">
        <f>IF(N304="základní",J304,0)</f>
        <v>775.6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6" t="s">
        <v>85</v>
      </c>
      <c r="BK304" s="220">
        <f>ROUND(I304*H304,2)</f>
        <v>775.6</v>
      </c>
      <c r="BL304" s="16" t="s">
        <v>150</v>
      </c>
      <c r="BM304" s="219" t="s">
        <v>1160</v>
      </c>
    </row>
    <row r="305" spans="1:65" s="1" customFormat="1" ht="21.75" customHeight="1" x14ac:dyDescent="0.2">
      <c r="A305" s="33"/>
      <c r="B305" s="34"/>
      <c r="C305" s="208" t="s">
        <v>478</v>
      </c>
      <c r="D305" s="208" t="s">
        <v>146</v>
      </c>
      <c r="E305" s="209" t="s">
        <v>533</v>
      </c>
      <c r="F305" s="210" t="s">
        <v>534</v>
      </c>
      <c r="G305" s="211" t="s">
        <v>507</v>
      </c>
      <c r="H305" s="212">
        <v>4</v>
      </c>
      <c r="I305" s="213">
        <v>361.2</v>
      </c>
      <c r="J305" s="212">
        <f>ROUND(I305*H305,2)</f>
        <v>1444.8</v>
      </c>
      <c r="K305" s="214"/>
      <c r="L305" s="38"/>
      <c r="M305" s="215" t="s">
        <v>1</v>
      </c>
      <c r="N305" s="216" t="s">
        <v>43</v>
      </c>
      <c r="O305" s="70"/>
      <c r="P305" s="217">
        <f>O305*H305</f>
        <v>0</v>
      </c>
      <c r="Q305" s="217">
        <v>1E-4</v>
      </c>
      <c r="R305" s="217">
        <f>Q305*H305</f>
        <v>4.0000000000000002E-4</v>
      </c>
      <c r="S305" s="217">
        <v>0</v>
      </c>
      <c r="T305" s="218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9" t="s">
        <v>150</v>
      </c>
      <c r="AT305" s="219" t="s">
        <v>146</v>
      </c>
      <c r="AU305" s="219" t="s">
        <v>87</v>
      </c>
      <c r="AY305" s="16" t="s">
        <v>144</v>
      </c>
      <c r="BE305" s="220">
        <f>IF(N305="základní",J305,0)</f>
        <v>1444.8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6" t="s">
        <v>85</v>
      </c>
      <c r="BK305" s="220">
        <f>ROUND(I305*H305,2)</f>
        <v>1444.8</v>
      </c>
      <c r="BL305" s="16" t="s">
        <v>150</v>
      </c>
      <c r="BM305" s="219" t="s">
        <v>1161</v>
      </c>
    </row>
    <row r="306" spans="1:65" s="12" customFormat="1" x14ac:dyDescent="0.2">
      <c r="B306" s="221"/>
      <c r="C306" s="222"/>
      <c r="D306" s="223" t="s">
        <v>152</v>
      </c>
      <c r="E306" s="224" t="s">
        <v>1</v>
      </c>
      <c r="F306" s="225" t="s">
        <v>1162</v>
      </c>
      <c r="G306" s="222"/>
      <c r="H306" s="226">
        <v>4</v>
      </c>
      <c r="I306" s="227"/>
      <c r="J306" s="222"/>
      <c r="K306" s="222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152</v>
      </c>
      <c r="AU306" s="232" t="s">
        <v>87</v>
      </c>
      <c r="AV306" s="12" t="s">
        <v>87</v>
      </c>
      <c r="AW306" s="12" t="s">
        <v>35</v>
      </c>
      <c r="AX306" s="12" t="s">
        <v>85</v>
      </c>
      <c r="AY306" s="232" t="s">
        <v>144</v>
      </c>
    </row>
    <row r="307" spans="1:65" s="1" customFormat="1" ht="16.5" customHeight="1" x14ac:dyDescent="0.2">
      <c r="A307" s="33"/>
      <c r="B307" s="34"/>
      <c r="C307" s="254" t="s">
        <v>483</v>
      </c>
      <c r="D307" s="254" t="s">
        <v>341</v>
      </c>
      <c r="E307" s="255" t="s">
        <v>538</v>
      </c>
      <c r="F307" s="256" t="s">
        <v>539</v>
      </c>
      <c r="G307" s="257" t="s">
        <v>507</v>
      </c>
      <c r="H307" s="258">
        <v>4</v>
      </c>
      <c r="I307" s="259">
        <v>231</v>
      </c>
      <c r="J307" s="258">
        <f>ROUND(I307*H307,2)</f>
        <v>924</v>
      </c>
      <c r="K307" s="260"/>
      <c r="L307" s="261"/>
      <c r="M307" s="262" t="s">
        <v>1</v>
      </c>
      <c r="N307" s="263" t="s">
        <v>43</v>
      </c>
      <c r="O307" s="70"/>
      <c r="P307" s="217">
        <f>O307*H307</f>
        <v>0</v>
      </c>
      <c r="Q307" s="217">
        <v>5.0000000000000001E-4</v>
      </c>
      <c r="R307" s="217">
        <f>Q307*H307</f>
        <v>2E-3</v>
      </c>
      <c r="S307" s="217">
        <v>0</v>
      </c>
      <c r="T307" s="218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9" t="s">
        <v>195</v>
      </c>
      <c r="AT307" s="219" t="s">
        <v>341</v>
      </c>
      <c r="AU307" s="219" t="s">
        <v>87</v>
      </c>
      <c r="AY307" s="16" t="s">
        <v>144</v>
      </c>
      <c r="BE307" s="220">
        <f>IF(N307="základní",J307,0)</f>
        <v>924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6" t="s">
        <v>85</v>
      </c>
      <c r="BK307" s="220">
        <f>ROUND(I307*H307,2)</f>
        <v>924</v>
      </c>
      <c r="BL307" s="16" t="s">
        <v>150</v>
      </c>
      <c r="BM307" s="219" t="s">
        <v>1163</v>
      </c>
    </row>
    <row r="308" spans="1:65" s="12" customFormat="1" x14ac:dyDescent="0.2">
      <c r="B308" s="221"/>
      <c r="C308" s="222"/>
      <c r="D308" s="223" t="s">
        <v>152</v>
      </c>
      <c r="E308" s="224" t="s">
        <v>1</v>
      </c>
      <c r="F308" s="225" t="s">
        <v>150</v>
      </c>
      <c r="G308" s="222"/>
      <c r="H308" s="226">
        <v>4</v>
      </c>
      <c r="I308" s="227"/>
      <c r="J308" s="222"/>
      <c r="K308" s="222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152</v>
      </c>
      <c r="AU308" s="232" t="s">
        <v>87</v>
      </c>
      <c r="AV308" s="12" t="s">
        <v>87</v>
      </c>
      <c r="AW308" s="12" t="s">
        <v>35</v>
      </c>
      <c r="AX308" s="12" t="s">
        <v>85</v>
      </c>
      <c r="AY308" s="232" t="s">
        <v>144</v>
      </c>
    </row>
    <row r="309" spans="1:65" s="1" customFormat="1" ht="21.75" customHeight="1" x14ac:dyDescent="0.2">
      <c r="A309" s="33"/>
      <c r="B309" s="34"/>
      <c r="C309" s="208" t="s">
        <v>488</v>
      </c>
      <c r="D309" s="208" t="s">
        <v>146</v>
      </c>
      <c r="E309" s="209" t="s">
        <v>560</v>
      </c>
      <c r="F309" s="210" t="s">
        <v>561</v>
      </c>
      <c r="G309" s="211" t="s">
        <v>507</v>
      </c>
      <c r="H309" s="212">
        <v>1</v>
      </c>
      <c r="I309" s="213">
        <v>603.4</v>
      </c>
      <c r="J309" s="212">
        <f>ROUND(I309*H309,2)</f>
        <v>603.4</v>
      </c>
      <c r="K309" s="214"/>
      <c r="L309" s="38"/>
      <c r="M309" s="215" t="s">
        <v>1</v>
      </c>
      <c r="N309" s="216" t="s">
        <v>43</v>
      </c>
      <c r="O309" s="70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9" t="s">
        <v>150</v>
      </c>
      <c r="AT309" s="219" t="s">
        <v>146</v>
      </c>
      <c r="AU309" s="219" t="s">
        <v>87</v>
      </c>
      <c r="AY309" s="16" t="s">
        <v>144</v>
      </c>
      <c r="BE309" s="220">
        <f>IF(N309="základní",J309,0)</f>
        <v>603.4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6" t="s">
        <v>85</v>
      </c>
      <c r="BK309" s="220">
        <f>ROUND(I309*H309,2)</f>
        <v>603.4</v>
      </c>
      <c r="BL309" s="16" t="s">
        <v>150</v>
      </c>
      <c r="BM309" s="219" t="s">
        <v>1164</v>
      </c>
    </row>
    <row r="310" spans="1:65" s="12" customFormat="1" x14ac:dyDescent="0.2">
      <c r="B310" s="221"/>
      <c r="C310" s="222"/>
      <c r="D310" s="223" t="s">
        <v>152</v>
      </c>
      <c r="E310" s="224" t="s">
        <v>1</v>
      </c>
      <c r="F310" s="225" t="s">
        <v>1165</v>
      </c>
      <c r="G310" s="222"/>
      <c r="H310" s="226">
        <v>1</v>
      </c>
      <c r="I310" s="227"/>
      <c r="J310" s="222"/>
      <c r="K310" s="222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152</v>
      </c>
      <c r="AU310" s="232" t="s">
        <v>87</v>
      </c>
      <c r="AV310" s="12" t="s">
        <v>87</v>
      </c>
      <c r="AW310" s="12" t="s">
        <v>35</v>
      </c>
      <c r="AX310" s="12" t="s">
        <v>85</v>
      </c>
      <c r="AY310" s="232" t="s">
        <v>144</v>
      </c>
    </row>
    <row r="311" spans="1:65" s="1" customFormat="1" ht="21.75" customHeight="1" x14ac:dyDescent="0.2">
      <c r="A311" s="33"/>
      <c r="B311" s="34"/>
      <c r="C311" s="254" t="s">
        <v>493</v>
      </c>
      <c r="D311" s="254" t="s">
        <v>341</v>
      </c>
      <c r="E311" s="255" t="s">
        <v>565</v>
      </c>
      <c r="F311" s="256" t="s">
        <v>566</v>
      </c>
      <c r="G311" s="257" t="s">
        <v>507</v>
      </c>
      <c r="H311" s="258">
        <v>1</v>
      </c>
      <c r="I311" s="259">
        <v>1113</v>
      </c>
      <c r="J311" s="258">
        <f>ROUND(I311*H311,2)</f>
        <v>1113</v>
      </c>
      <c r="K311" s="260"/>
      <c r="L311" s="261"/>
      <c r="M311" s="262" t="s">
        <v>1</v>
      </c>
      <c r="N311" s="263" t="s">
        <v>43</v>
      </c>
      <c r="O311" s="70"/>
      <c r="P311" s="217">
        <f>O311*H311</f>
        <v>0</v>
      </c>
      <c r="Q311" s="217">
        <v>4.2599999999999999E-3</v>
      </c>
      <c r="R311" s="217">
        <f>Q311*H311</f>
        <v>4.2599999999999999E-3</v>
      </c>
      <c r="S311" s="217">
        <v>0</v>
      </c>
      <c r="T311" s="218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9" t="s">
        <v>195</v>
      </c>
      <c r="AT311" s="219" t="s">
        <v>341</v>
      </c>
      <c r="AU311" s="219" t="s">
        <v>87</v>
      </c>
      <c r="AY311" s="16" t="s">
        <v>144</v>
      </c>
      <c r="BE311" s="220">
        <f>IF(N311="základní",J311,0)</f>
        <v>1113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6" t="s">
        <v>85</v>
      </c>
      <c r="BK311" s="220">
        <f>ROUND(I311*H311,2)</f>
        <v>1113</v>
      </c>
      <c r="BL311" s="16" t="s">
        <v>150</v>
      </c>
      <c r="BM311" s="219" t="s">
        <v>1166</v>
      </c>
    </row>
    <row r="312" spans="1:65" s="12" customFormat="1" x14ac:dyDescent="0.2">
      <c r="B312" s="221"/>
      <c r="C312" s="222"/>
      <c r="D312" s="223" t="s">
        <v>152</v>
      </c>
      <c r="E312" s="224" t="s">
        <v>1</v>
      </c>
      <c r="F312" s="225" t="s">
        <v>85</v>
      </c>
      <c r="G312" s="222"/>
      <c r="H312" s="226">
        <v>1</v>
      </c>
      <c r="I312" s="227"/>
      <c r="J312" s="222"/>
      <c r="K312" s="222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152</v>
      </c>
      <c r="AU312" s="232" t="s">
        <v>87</v>
      </c>
      <c r="AV312" s="12" t="s">
        <v>87</v>
      </c>
      <c r="AW312" s="12" t="s">
        <v>35</v>
      </c>
      <c r="AX312" s="12" t="s">
        <v>85</v>
      </c>
      <c r="AY312" s="232" t="s">
        <v>144</v>
      </c>
    </row>
    <row r="313" spans="1:65" s="1" customFormat="1" ht="21.75" customHeight="1" x14ac:dyDescent="0.2">
      <c r="A313" s="33"/>
      <c r="B313" s="34"/>
      <c r="C313" s="208" t="s">
        <v>498</v>
      </c>
      <c r="D313" s="208" t="s">
        <v>146</v>
      </c>
      <c r="E313" s="209" t="s">
        <v>542</v>
      </c>
      <c r="F313" s="210" t="s">
        <v>543</v>
      </c>
      <c r="G313" s="211" t="s">
        <v>507</v>
      </c>
      <c r="H313" s="212">
        <v>1</v>
      </c>
      <c r="I313" s="213">
        <v>448</v>
      </c>
      <c r="J313" s="212">
        <f>ROUND(I313*H313,2)</f>
        <v>448</v>
      </c>
      <c r="K313" s="214"/>
      <c r="L313" s="38"/>
      <c r="M313" s="215" t="s">
        <v>1</v>
      </c>
      <c r="N313" s="216" t="s">
        <v>43</v>
      </c>
      <c r="O313" s="70"/>
      <c r="P313" s="217">
        <f>O313*H313</f>
        <v>0</v>
      </c>
      <c r="Q313" s="217">
        <v>1E-4</v>
      </c>
      <c r="R313" s="217">
        <f>Q313*H313</f>
        <v>1E-4</v>
      </c>
      <c r="S313" s="217">
        <v>0</v>
      </c>
      <c r="T313" s="218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19" t="s">
        <v>150</v>
      </c>
      <c r="AT313" s="219" t="s">
        <v>146</v>
      </c>
      <c r="AU313" s="219" t="s">
        <v>87</v>
      </c>
      <c r="AY313" s="16" t="s">
        <v>144</v>
      </c>
      <c r="BE313" s="220">
        <f>IF(N313="základní",J313,0)</f>
        <v>448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6" t="s">
        <v>85</v>
      </c>
      <c r="BK313" s="220">
        <f>ROUND(I313*H313,2)</f>
        <v>448</v>
      </c>
      <c r="BL313" s="16" t="s">
        <v>150</v>
      </c>
      <c r="BM313" s="219" t="s">
        <v>1167</v>
      </c>
    </row>
    <row r="314" spans="1:65" s="12" customFormat="1" x14ac:dyDescent="0.2">
      <c r="B314" s="221"/>
      <c r="C314" s="222"/>
      <c r="D314" s="223" t="s">
        <v>152</v>
      </c>
      <c r="E314" s="224" t="s">
        <v>1</v>
      </c>
      <c r="F314" s="225" t="s">
        <v>1168</v>
      </c>
      <c r="G314" s="222"/>
      <c r="H314" s="226">
        <v>1</v>
      </c>
      <c r="I314" s="227"/>
      <c r="J314" s="222"/>
      <c r="K314" s="222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152</v>
      </c>
      <c r="AU314" s="232" t="s">
        <v>87</v>
      </c>
      <c r="AV314" s="12" t="s">
        <v>87</v>
      </c>
      <c r="AW314" s="12" t="s">
        <v>35</v>
      </c>
      <c r="AX314" s="12" t="s">
        <v>85</v>
      </c>
      <c r="AY314" s="232" t="s">
        <v>144</v>
      </c>
    </row>
    <row r="315" spans="1:65" s="1" customFormat="1" ht="16.5" customHeight="1" x14ac:dyDescent="0.2">
      <c r="A315" s="33"/>
      <c r="B315" s="34"/>
      <c r="C315" s="254" t="s">
        <v>504</v>
      </c>
      <c r="D315" s="254" t="s">
        <v>341</v>
      </c>
      <c r="E315" s="255" t="s">
        <v>547</v>
      </c>
      <c r="F315" s="256" t="s">
        <v>548</v>
      </c>
      <c r="G315" s="257" t="s">
        <v>507</v>
      </c>
      <c r="H315" s="258">
        <v>1</v>
      </c>
      <c r="I315" s="259">
        <v>602</v>
      </c>
      <c r="J315" s="258">
        <f>ROUND(I315*H315,2)</f>
        <v>602</v>
      </c>
      <c r="K315" s="260"/>
      <c r="L315" s="261"/>
      <c r="M315" s="262" t="s">
        <v>1</v>
      </c>
      <c r="N315" s="263" t="s">
        <v>43</v>
      </c>
      <c r="O315" s="70"/>
      <c r="P315" s="217">
        <f>O315*H315</f>
        <v>0</v>
      </c>
      <c r="Q315" s="217">
        <v>1.1199999999999999E-3</v>
      </c>
      <c r="R315" s="217">
        <f>Q315*H315</f>
        <v>1.1199999999999999E-3</v>
      </c>
      <c r="S315" s="217">
        <v>0</v>
      </c>
      <c r="T315" s="218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19" t="s">
        <v>195</v>
      </c>
      <c r="AT315" s="219" t="s">
        <v>341</v>
      </c>
      <c r="AU315" s="219" t="s">
        <v>87</v>
      </c>
      <c r="AY315" s="16" t="s">
        <v>144</v>
      </c>
      <c r="BE315" s="220">
        <f>IF(N315="základní",J315,0)</f>
        <v>602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6" t="s">
        <v>85</v>
      </c>
      <c r="BK315" s="220">
        <f>ROUND(I315*H315,2)</f>
        <v>602</v>
      </c>
      <c r="BL315" s="16" t="s">
        <v>150</v>
      </c>
      <c r="BM315" s="219" t="s">
        <v>1169</v>
      </c>
    </row>
    <row r="316" spans="1:65" s="12" customFormat="1" x14ac:dyDescent="0.2">
      <c r="B316" s="221"/>
      <c r="C316" s="222"/>
      <c r="D316" s="223" t="s">
        <v>152</v>
      </c>
      <c r="E316" s="224" t="s">
        <v>1</v>
      </c>
      <c r="F316" s="225" t="s">
        <v>85</v>
      </c>
      <c r="G316" s="222"/>
      <c r="H316" s="226">
        <v>1</v>
      </c>
      <c r="I316" s="227"/>
      <c r="J316" s="222"/>
      <c r="K316" s="222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152</v>
      </c>
      <c r="AU316" s="232" t="s">
        <v>87</v>
      </c>
      <c r="AV316" s="12" t="s">
        <v>87</v>
      </c>
      <c r="AW316" s="12" t="s">
        <v>35</v>
      </c>
      <c r="AX316" s="12" t="s">
        <v>85</v>
      </c>
      <c r="AY316" s="232" t="s">
        <v>144</v>
      </c>
    </row>
    <row r="317" spans="1:65" s="1" customFormat="1" ht="21.75" customHeight="1" x14ac:dyDescent="0.2">
      <c r="A317" s="33"/>
      <c r="B317" s="34"/>
      <c r="C317" s="208" t="s">
        <v>510</v>
      </c>
      <c r="D317" s="208" t="s">
        <v>146</v>
      </c>
      <c r="E317" s="209" t="s">
        <v>570</v>
      </c>
      <c r="F317" s="210" t="s">
        <v>571</v>
      </c>
      <c r="G317" s="211" t="s">
        <v>507</v>
      </c>
      <c r="H317" s="212">
        <v>17</v>
      </c>
      <c r="I317" s="213">
        <v>827.4</v>
      </c>
      <c r="J317" s="212">
        <f>ROUND(I317*H317,2)</f>
        <v>14065.8</v>
      </c>
      <c r="K317" s="214"/>
      <c r="L317" s="38"/>
      <c r="M317" s="215" t="s">
        <v>1</v>
      </c>
      <c r="N317" s="216" t="s">
        <v>43</v>
      </c>
      <c r="O317" s="70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9" t="s">
        <v>150</v>
      </c>
      <c r="AT317" s="219" t="s">
        <v>146</v>
      </c>
      <c r="AU317" s="219" t="s">
        <v>87</v>
      </c>
      <c r="AY317" s="16" t="s">
        <v>144</v>
      </c>
      <c r="BE317" s="220">
        <f>IF(N317="základní",J317,0)</f>
        <v>14065.8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6" t="s">
        <v>85</v>
      </c>
      <c r="BK317" s="220">
        <f>ROUND(I317*H317,2)</f>
        <v>14065.8</v>
      </c>
      <c r="BL317" s="16" t="s">
        <v>150</v>
      </c>
      <c r="BM317" s="219" t="s">
        <v>1170</v>
      </c>
    </row>
    <row r="318" spans="1:65" s="12" customFormat="1" x14ac:dyDescent="0.2">
      <c r="B318" s="221"/>
      <c r="C318" s="222"/>
      <c r="D318" s="223" t="s">
        <v>152</v>
      </c>
      <c r="E318" s="224" t="s">
        <v>1</v>
      </c>
      <c r="F318" s="225" t="s">
        <v>1171</v>
      </c>
      <c r="G318" s="222"/>
      <c r="H318" s="226">
        <v>17</v>
      </c>
      <c r="I318" s="227"/>
      <c r="J318" s="222"/>
      <c r="K318" s="222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152</v>
      </c>
      <c r="AU318" s="232" t="s">
        <v>87</v>
      </c>
      <c r="AV318" s="12" t="s">
        <v>87</v>
      </c>
      <c r="AW318" s="12" t="s">
        <v>35</v>
      </c>
      <c r="AX318" s="12" t="s">
        <v>85</v>
      </c>
      <c r="AY318" s="232" t="s">
        <v>144</v>
      </c>
    </row>
    <row r="319" spans="1:65" s="1" customFormat="1" ht="21.75" customHeight="1" x14ac:dyDescent="0.2">
      <c r="A319" s="33"/>
      <c r="B319" s="34"/>
      <c r="C319" s="254" t="s">
        <v>514</v>
      </c>
      <c r="D319" s="254" t="s">
        <v>341</v>
      </c>
      <c r="E319" s="255" t="s">
        <v>575</v>
      </c>
      <c r="F319" s="256" t="s">
        <v>576</v>
      </c>
      <c r="G319" s="257" t="s">
        <v>507</v>
      </c>
      <c r="H319" s="258">
        <v>15</v>
      </c>
      <c r="I319" s="259">
        <v>1706.6</v>
      </c>
      <c r="J319" s="258">
        <f>ROUND(I319*H319,2)</f>
        <v>25599</v>
      </c>
      <c r="K319" s="260"/>
      <c r="L319" s="261"/>
      <c r="M319" s="262" t="s">
        <v>1</v>
      </c>
      <c r="N319" s="263" t="s">
        <v>43</v>
      </c>
      <c r="O319" s="70"/>
      <c r="P319" s="217">
        <f>O319*H319</f>
        <v>0</v>
      </c>
      <c r="Q319" s="217">
        <v>7.1999999999999998E-3</v>
      </c>
      <c r="R319" s="217">
        <f>Q319*H319</f>
        <v>0.108</v>
      </c>
      <c r="S319" s="217">
        <v>0</v>
      </c>
      <c r="T319" s="218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9" t="s">
        <v>195</v>
      </c>
      <c r="AT319" s="219" t="s">
        <v>341</v>
      </c>
      <c r="AU319" s="219" t="s">
        <v>87</v>
      </c>
      <c r="AY319" s="16" t="s">
        <v>144</v>
      </c>
      <c r="BE319" s="220">
        <f>IF(N319="základní",J319,0)</f>
        <v>25599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6" t="s">
        <v>85</v>
      </c>
      <c r="BK319" s="220">
        <f>ROUND(I319*H319,2)</f>
        <v>25599</v>
      </c>
      <c r="BL319" s="16" t="s">
        <v>150</v>
      </c>
      <c r="BM319" s="219" t="s">
        <v>1172</v>
      </c>
    </row>
    <row r="320" spans="1:65" s="12" customFormat="1" x14ac:dyDescent="0.2">
      <c r="B320" s="221"/>
      <c r="C320" s="222"/>
      <c r="D320" s="223" t="s">
        <v>152</v>
      </c>
      <c r="E320" s="224" t="s">
        <v>1</v>
      </c>
      <c r="F320" s="225" t="s">
        <v>8</v>
      </c>
      <c r="G320" s="222"/>
      <c r="H320" s="226">
        <v>15</v>
      </c>
      <c r="I320" s="227"/>
      <c r="J320" s="222"/>
      <c r="K320" s="222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152</v>
      </c>
      <c r="AU320" s="232" t="s">
        <v>87</v>
      </c>
      <c r="AV320" s="12" t="s">
        <v>87</v>
      </c>
      <c r="AW320" s="12" t="s">
        <v>35</v>
      </c>
      <c r="AX320" s="12" t="s">
        <v>85</v>
      </c>
      <c r="AY320" s="232" t="s">
        <v>144</v>
      </c>
    </row>
    <row r="321" spans="1:65" s="1" customFormat="1" ht="21.75" customHeight="1" x14ac:dyDescent="0.2">
      <c r="A321" s="33"/>
      <c r="B321" s="34"/>
      <c r="C321" s="254" t="s">
        <v>519</v>
      </c>
      <c r="D321" s="254" t="s">
        <v>341</v>
      </c>
      <c r="E321" s="255" t="s">
        <v>580</v>
      </c>
      <c r="F321" s="256" t="s">
        <v>581</v>
      </c>
      <c r="G321" s="257" t="s">
        <v>507</v>
      </c>
      <c r="H321" s="258">
        <v>2</v>
      </c>
      <c r="I321" s="259">
        <v>6839</v>
      </c>
      <c r="J321" s="258">
        <f>ROUND(I321*H321,2)</f>
        <v>13678</v>
      </c>
      <c r="K321" s="260"/>
      <c r="L321" s="261"/>
      <c r="M321" s="262" t="s">
        <v>1</v>
      </c>
      <c r="N321" s="263" t="s">
        <v>43</v>
      </c>
      <c r="O321" s="70"/>
      <c r="P321" s="217">
        <f>O321*H321</f>
        <v>0</v>
      </c>
      <c r="Q321" s="217">
        <v>8.5000000000000006E-3</v>
      </c>
      <c r="R321" s="217">
        <f>Q321*H321</f>
        <v>1.7000000000000001E-2</v>
      </c>
      <c r="S321" s="217">
        <v>0</v>
      </c>
      <c r="T321" s="21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9" t="s">
        <v>195</v>
      </c>
      <c r="AT321" s="219" t="s">
        <v>341</v>
      </c>
      <c r="AU321" s="219" t="s">
        <v>87</v>
      </c>
      <c r="AY321" s="16" t="s">
        <v>144</v>
      </c>
      <c r="BE321" s="220">
        <f>IF(N321="základní",J321,0)</f>
        <v>13678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6" t="s">
        <v>85</v>
      </c>
      <c r="BK321" s="220">
        <f>ROUND(I321*H321,2)</f>
        <v>13678</v>
      </c>
      <c r="BL321" s="16" t="s">
        <v>150</v>
      </c>
      <c r="BM321" s="219" t="s">
        <v>1173</v>
      </c>
    </row>
    <row r="322" spans="1:65" s="12" customFormat="1" x14ac:dyDescent="0.2">
      <c r="B322" s="221"/>
      <c r="C322" s="222"/>
      <c r="D322" s="223" t="s">
        <v>152</v>
      </c>
      <c r="E322" s="224" t="s">
        <v>1</v>
      </c>
      <c r="F322" s="225" t="s">
        <v>87</v>
      </c>
      <c r="G322" s="222"/>
      <c r="H322" s="226">
        <v>2</v>
      </c>
      <c r="I322" s="227"/>
      <c r="J322" s="222"/>
      <c r="K322" s="222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152</v>
      </c>
      <c r="AU322" s="232" t="s">
        <v>87</v>
      </c>
      <c r="AV322" s="12" t="s">
        <v>87</v>
      </c>
      <c r="AW322" s="12" t="s">
        <v>35</v>
      </c>
      <c r="AX322" s="12" t="s">
        <v>85</v>
      </c>
      <c r="AY322" s="232" t="s">
        <v>144</v>
      </c>
    </row>
    <row r="323" spans="1:65" s="1" customFormat="1" ht="21.75" customHeight="1" x14ac:dyDescent="0.2">
      <c r="A323" s="33"/>
      <c r="B323" s="34"/>
      <c r="C323" s="208" t="s">
        <v>523</v>
      </c>
      <c r="D323" s="208" t="s">
        <v>146</v>
      </c>
      <c r="E323" s="209" t="s">
        <v>1174</v>
      </c>
      <c r="F323" s="210" t="s">
        <v>1175</v>
      </c>
      <c r="G323" s="211" t="s">
        <v>507</v>
      </c>
      <c r="H323" s="212">
        <v>9</v>
      </c>
      <c r="I323" s="213">
        <v>536.20000000000005</v>
      </c>
      <c r="J323" s="212">
        <f>ROUND(I323*H323,2)</f>
        <v>4825.8</v>
      </c>
      <c r="K323" s="214"/>
      <c r="L323" s="38"/>
      <c r="M323" s="215" t="s">
        <v>1</v>
      </c>
      <c r="N323" s="216" t="s">
        <v>43</v>
      </c>
      <c r="O323" s="70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9" t="s">
        <v>150</v>
      </c>
      <c r="AT323" s="219" t="s">
        <v>146</v>
      </c>
      <c r="AU323" s="219" t="s">
        <v>87</v>
      </c>
      <c r="AY323" s="16" t="s">
        <v>144</v>
      </c>
      <c r="BE323" s="220">
        <f>IF(N323="základní",J323,0)</f>
        <v>4825.8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6" t="s">
        <v>85</v>
      </c>
      <c r="BK323" s="220">
        <f>ROUND(I323*H323,2)</f>
        <v>4825.8</v>
      </c>
      <c r="BL323" s="16" t="s">
        <v>150</v>
      </c>
      <c r="BM323" s="219" t="s">
        <v>1176</v>
      </c>
    </row>
    <row r="324" spans="1:65" s="12" customFormat="1" x14ac:dyDescent="0.2">
      <c r="B324" s="221"/>
      <c r="C324" s="222"/>
      <c r="D324" s="223" t="s">
        <v>152</v>
      </c>
      <c r="E324" s="224" t="s">
        <v>1</v>
      </c>
      <c r="F324" s="225" t="s">
        <v>1177</v>
      </c>
      <c r="G324" s="222"/>
      <c r="H324" s="226">
        <v>9</v>
      </c>
      <c r="I324" s="227"/>
      <c r="J324" s="222"/>
      <c r="K324" s="222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152</v>
      </c>
      <c r="AU324" s="232" t="s">
        <v>87</v>
      </c>
      <c r="AV324" s="12" t="s">
        <v>87</v>
      </c>
      <c r="AW324" s="12" t="s">
        <v>35</v>
      </c>
      <c r="AX324" s="12" t="s">
        <v>85</v>
      </c>
      <c r="AY324" s="232" t="s">
        <v>144</v>
      </c>
    </row>
    <row r="325" spans="1:65" s="1" customFormat="1" ht="16.5" customHeight="1" x14ac:dyDescent="0.2">
      <c r="A325" s="33"/>
      <c r="B325" s="34"/>
      <c r="C325" s="254" t="s">
        <v>528</v>
      </c>
      <c r="D325" s="254" t="s">
        <v>341</v>
      </c>
      <c r="E325" s="255" t="s">
        <v>1178</v>
      </c>
      <c r="F325" s="256" t="s">
        <v>1179</v>
      </c>
      <c r="G325" s="257" t="s">
        <v>507</v>
      </c>
      <c r="H325" s="258">
        <v>3</v>
      </c>
      <c r="I325" s="259">
        <v>1269.8</v>
      </c>
      <c r="J325" s="258">
        <f>ROUND(I325*H325,2)</f>
        <v>3809.4</v>
      </c>
      <c r="K325" s="260"/>
      <c r="L325" s="261"/>
      <c r="M325" s="262" t="s">
        <v>1</v>
      </c>
      <c r="N325" s="263" t="s">
        <v>43</v>
      </c>
      <c r="O325" s="70"/>
      <c r="P325" s="217">
        <f>O325*H325</f>
        <v>0</v>
      </c>
      <c r="Q325" s="217">
        <v>4.4999999999999997E-3</v>
      </c>
      <c r="R325" s="217">
        <f>Q325*H325</f>
        <v>1.3499999999999998E-2</v>
      </c>
      <c r="S325" s="217">
        <v>0</v>
      </c>
      <c r="T325" s="218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9" t="s">
        <v>195</v>
      </c>
      <c r="AT325" s="219" t="s">
        <v>341</v>
      </c>
      <c r="AU325" s="219" t="s">
        <v>87</v>
      </c>
      <c r="AY325" s="16" t="s">
        <v>144</v>
      </c>
      <c r="BE325" s="220">
        <f>IF(N325="základní",J325,0)</f>
        <v>3809.4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6" t="s">
        <v>85</v>
      </c>
      <c r="BK325" s="220">
        <f>ROUND(I325*H325,2)</f>
        <v>3809.4</v>
      </c>
      <c r="BL325" s="16" t="s">
        <v>150</v>
      </c>
      <c r="BM325" s="219" t="s">
        <v>1180</v>
      </c>
    </row>
    <row r="326" spans="1:65" s="1" customFormat="1" ht="16.5" customHeight="1" x14ac:dyDescent="0.2">
      <c r="A326" s="33"/>
      <c r="B326" s="34"/>
      <c r="C326" s="254" t="s">
        <v>532</v>
      </c>
      <c r="D326" s="254" t="s">
        <v>341</v>
      </c>
      <c r="E326" s="255" t="s">
        <v>1181</v>
      </c>
      <c r="F326" s="256" t="s">
        <v>1182</v>
      </c>
      <c r="G326" s="257" t="s">
        <v>507</v>
      </c>
      <c r="H326" s="258">
        <v>3</v>
      </c>
      <c r="I326" s="259">
        <v>593.6</v>
      </c>
      <c r="J326" s="258">
        <f>ROUND(I326*H326,2)</f>
        <v>1780.8</v>
      </c>
      <c r="K326" s="260"/>
      <c r="L326" s="261"/>
      <c r="M326" s="262" t="s">
        <v>1</v>
      </c>
      <c r="N326" s="263" t="s">
        <v>43</v>
      </c>
      <c r="O326" s="70"/>
      <c r="P326" s="217">
        <f>O326*H326</f>
        <v>0</v>
      </c>
      <c r="Q326" s="217">
        <v>2.3999999999999998E-3</v>
      </c>
      <c r="R326" s="217">
        <f>Q326*H326</f>
        <v>7.1999999999999998E-3</v>
      </c>
      <c r="S326" s="217">
        <v>0</v>
      </c>
      <c r="T326" s="218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9" t="s">
        <v>195</v>
      </c>
      <c r="AT326" s="219" t="s">
        <v>341</v>
      </c>
      <c r="AU326" s="219" t="s">
        <v>87</v>
      </c>
      <c r="AY326" s="16" t="s">
        <v>144</v>
      </c>
      <c r="BE326" s="220">
        <f>IF(N326="základní",J326,0)</f>
        <v>1780.8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6" t="s">
        <v>85</v>
      </c>
      <c r="BK326" s="220">
        <f>ROUND(I326*H326,2)</f>
        <v>1780.8</v>
      </c>
      <c r="BL326" s="16" t="s">
        <v>150</v>
      </c>
      <c r="BM326" s="219" t="s">
        <v>1183</v>
      </c>
    </row>
    <row r="327" spans="1:65" s="1" customFormat="1" ht="16.5" customHeight="1" x14ac:dyDescent="0.2">
      <c r="A327" s="33"/>
      <c r="B327" s="34"/>
      <c r="C327" s="254" t="s">
        <v>537</v>
      </c>
      <c r="D327" s="254" t="s">
        <v>341</v>
      </c>
      <c r="E327" s="255" t="s">
        <v>1184</v>
      </c>
      <c r="F327" s="256" t="s">
        <v>1185</v>
      </c>
      <c r="G327" s="257" t="s">
        <v>507</v>
      </c>
      <c r="H327" s="258">
        <v>3</v>
      </c>
      <c r="I327" s="259">
        <v>301</v>
      </c>
      <c r="J327" s="258">
        <f>ROUND(I327*H327,2)</f>
        <v>903</v>
      </c>
      <c r="K327" s="260"/>
      <c r="L327" s="261"/>
      <c r="M327" s="262" t="s">
        <v>1</v>
      </c>
      <c r="N327" s="263" t="s">
        <v>43</v>
      </c>
      <c r="O327" s="70"/>
      <c r="P327" s="217">
        <f>O327*H327</f>
        <v>0</v>
      </c>
      <c r="Q327" s="217">
        <v>8.0000000000000004E-4</v>
      </c>
      <c r="R327" s="217">
        <f>Q327*H327</f>
        <v>2.4000000000000002E-3</v>
      </c>
      <c r="S327" s="217">
        <v>0</v>
      </c>
      <c r="T327" s="218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9" t="s">
        <v>195</v>
      </c>
      <c r="AT327" s="219" t="s">
        <v>341</v>
      </c>
      <c r="AU327" s="219" t="s">
        <v>87</v>
      </c>
      <c r="AY327" s="16" t="s">
        <v>144</v>
      </c>
      <c r="BE327" s="220">
        <f>IF(N327="základní",J327,0)</f>
        <v>903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6" t="s">
        <v>85</v>
      </c>
      <c r="BK327" s="220">
        <f>ROUND(I327*H327,2)</f>
        <v>903</v>
      </c>
      <c r="BL327" s="16" t="s">
        <v>150</v>
      </c>
      <c r="BM327" s="219" t="s">
        <v>1186</v>
      </c>
    </row>
    <row r="328" spans="1:65" s="1" customFormat="1" ht="21.75" customHeight="1" x14ac:dyDescent="0.2">
      <c r="A328" s="33"/>
      <c r="B328" s="34"/>
      <c r="C328" s="208" t="s">
        <v>541</v>
      </c>
      <c r="D328" s="208" t="s">
        <v>146</v>
      </c>
      <c r="E328" s="209" t="s">
        <v>551</v>
      </c>
      <c r="F328" s="210" t="s">
        <v>552</v>
      </c>
      <c r="G328" s="211" t="s">
        <v>507</v>
      </c>
      <c r="H328" s="212">
        <v>2</v>
      </c>
      <c r="I328" s="213">
        <v>693</v>
      </c>
      <c r="J328" s="212">
        <f>ROUND(I328*H328,2)</f>
        <v>1386</v>
      </c>
      <c r="K328" s="214"/>
      <c r="L328" s="38"/>
      <c r="M328" s="215" t="s">
        <v>1</v>
      </c>
      <c r="N328" s="216" t="s">
        <v>43</v>
      </c>
      <c r="O328" s="70"/>
      <c r="P328" s="217">
        <f>O328*H328</f>
        <v>0</v>
      </c>
      <c r="Q328" s="217">
        <v>1E-4</v>
      </c>
      <c r="R328" s="217">
        <f>Q328*H328</f>
        <v>2.0000000000000001E-4</v>
      </c>
      <c r="S328" s="217">
        <v>0</v>
      </c>
      <c r="T328" s="218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9" t="s">
        <v>150</v>
      </c>
      <c r="AT328" s="219" t="s">
        <v>146</v>
      </c>
      <c r="AU328" s="219" t="s">
        <v>87</v>
      </c>
      <c r="AY328" s="16" t="s">
        <v>144</v>
      </c>
      <c r="BE328" s="220">
        <f>IF(N328="základní",J328,0)</f>
        <v>1386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6" t="s">
        <v>85</v>
      </c>
      <c r="BK328" s="220">
        <f>ROUND(I328*H328,2)</f>
        <v>1386</v>
      </c>
      <c r="BL328" s="16" t="s">
        <v>150</v>
      </c>
      <c r="BM328" s="219" t="s">
        <v>1187</v>
      </c>
    </row>
    <row r="329" spans="1:65" s="12" customFormat="1" x14ac:dyDescent="0.2">
      <c r="B329" s="221"/>
      <c r="C329" s="222"/>
      <c r="D329" s="223" t="s">
        <v>152</v>
      </c>
      <c r="E329" s="224" t="s">
        <v>1</v>
      </c>
      <c r="F329" s="225" t="s">
        <v>1188</v>
      </c>
      <c r="G329" s="222"/>
      <c r="H329" s="226">
        <v>2</v>
      </c>
      <c r="I329" s="227"/>
      <c r="J329" s="222"/>
      <c r="K329" s="222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152</v>
      </c>
      <c r="AU329" s="232" t="s">
        <v>87</v>
      </c>
      <c r="AV329" s="12" t="s">
        <v>87</v>
      </c>
      <c r="AW329" s="12" t="s">
        <v>35</v>
      </c>
      <c r="AX329" s="12" t="s">
        <v>85</v>
      </c>
      <c r="AY329" s="232" t="s">
        <v>144</v>
      </c>
    </row>
    <row r="330" spans="1:65" s="1" customFormat="1" ht="16.5" customHeight="1" x14ac:dyDescent="0.2">
      <c r="A330" s="33"/>
      <c r="B330" s="34"/>
      <c r="C330" s="254" t="s">
        <v>546</v>
      </c>
      <c r="D330" s="254" t="s">
        <v>341</v>
      </c>
      <c r="E330" s="255" t="s">
        <v>556</v>
      </c>
      <c r="F330" s="256" t="s">
        <v>557</v>
      </c>
      <c r="G330" s="257" t="s">
        <v>507</v>
      </c>
      <c r="H330" s="258">
        <v>2</v>
      </c>
      <c r="I330" s="259">
        <v>989.8</v>
      </c>
      <c r="J330" s="258">
        <f>ROUND(I330*H330,2)</f>
        <v>1979.6</v>
      </c>
      <c r="K330" s="260"/>
      <c r="L330" s="261"/>
      <c r="M330" s="262" t="s">
        <v>1</v>
      </c>
      <c r="N330" s="263" t="s">
        <v>43</v>
      </c>
      <c r="O330" s="70"/>
      <c r="P330" s="217">
        <f>O330*H330</f>
        <v>0</v>
      </c>
      <c r="Q330" s="217">
        <v>2.0300000000000001E-3</v>
      </c>
      <c r="R330" s="217">
        <f>Q330*H330</f>
        <v>4.0600000000000002E-3</v>
      </c>
      <c r="S330" s="217">
        <v>0</v>
      </c>
      <c r="T330" s="218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19" t="s">
        <v>195</v>
      </c>
      <c r="AT330" s="219" t="s">
        <v>341</v>
      </c>
      <c r="AU330" s="219" t="s">
        <v>87</v>
      </c>
      <c r="AY330" s="16" t="s">
        <v>144</v>
      </c>
      <c r="BE330" s="220">
        <f>IF(N330="základní",J330,0)</f>
        <v>1979.6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6" t="s">
        <v>85</v>
      </c>
      <c r="BK330" s="220">
        <f>ROUND(I330*H330,2)</f>
        <v>1979.6</v>
      </c>
      <c r="BL330" s="16" t="s">
        <v>150</v>
      </c>
      <c r="BM330" s="219" t="s">
        <v>1189</v>
      </c>
    </row>
    <row r="331" spans="1:65" s="12" customFormat="1" x14ac:dyDescent="0.2">
      <c r="B331" s="221"/>
      <c r="C331" s="222"/>
      <c r="D331" s="223" t="s">
        <v>152</v>
      </c>
      <c r="E331" s="224" t="s">
        <v>1</v>
      </c>
      <c r="F331" s="225" t="s">
        <v>87</v>
      </c>
      <c r="G331" s="222"/>
      <c r="H331" s="226">
        <v>2</v>
      </c>
      <c r="I331" s="227"/>
      <c r="J331" s="222"/>
      <c r="K331" s="222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152</v>
      </c>
      <c r="AU331" s="232" t="s">
        <v>87</v>
      </c>
      <c r="AV331" s="12" t="s">
        <v>87</v>
      </c>
      <c r="AW331" s="12" t="s">
        <v>35</v>
      </c>
      <c r="AX331" s="12" t="s">
        <v>85</v>
      </c>
      <c r="AY331" s="232" t="s">
        <v>144</v>
      </c>
    </row>
    <row r="332" spans="1:65" s="1" customFormat="1" ht="21.75" customHeight="1" x14ac:dyDescent="0.2">
      <c r="A332" s="33"/>
      <c r="B332" s="34"/>
      <c r="C332" s="208" t="s">
        <v>550</v>
      </c>
      <c r="D332" s="208" t="s">
        <v>146</v>
      </c>
      <c r="E332" s="209" t="s">
        <v>594</v>
      </c>
      <c r="F332" s="210" t="s">
        <v>595</v>
      </c>
      <c r="G332" s="211" t="s">
        <v>596</v>
      </c>
      <c r="H332" s="212">
        <v>2</v>
      </c>
      <c r="I332" s="213">
        <v>1373.4</v>
      </c>
      <c r="J332" s="212">
        <f>ROUND(I332*H332,2)</f>
        <v>2746.8</v>
      </c>
      <c r="K332" s="214"/>
      <c r="L332" s="38"/>
      <c r="M332" s="215" t="s">
        <v>1</v>
      </c>
      <c r="N332" s="216" t="s">
        <v>43</v>
      </c>
      <c r="O332" s="70"/>
      <c r="P332" s="217">
        <f>O332*H332</f>
        <v>0</v>
      </c>
      <c r="Q332" s="217">
        <v>3.1E-4</v>
      </c>
      <c r="R332" s="217">
        <f>Q332*H332</f>
        <v>6.2E-4</v>
      </c>
      <c r="S332" s="217">
        <v>0</v>
      </c>
      <c r="T332" s="218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19" t="s">
        <v>150</v>
      </c>
      <c r="AT332" s="219" t="s">
        <v>146</v>
      </c>
      <c r="AU332" s="219" t="s">
        <v>87</v>
      </c>
      <c r="AY332" s="16" t="s">
        <v>144</v>
      </c>
      <c r="BE332" s="220">
        <f>IF(N332="základní",J332,0)</f>
        <v>2746.8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6" t="s">
        <v>85</v>
      </c>
      <c r="BK332" s="220">
        <f>ROUND(I332*H332,2)</f>
        <v>2746.8</v>
      </c>
      <c r="BL332" s="16" t="s">
        <v>150</v>
      </c>
      <c r="BM332" s="219" t="s">
        <v>1190</v>
      </c>
    </row>
    <row r="333" spans="1:65" s="12" customFormat="1" x14ac:dyDescent="0.2">
      <c r="B333" s="221"/>
      <c r="C333" s="222"/>
      <c r="D333" s="223" t="s">
        <v>152</v>
      </c>
      <c r="E333" s="224" t="s">
        <v>1</v>
      </c>
      <c r="F333" s="225" t="s">
        <v>1191</v>
      </c>
      <c r="G333" s="222"/>
      <c r="H333" s="226">
        <v>2</v>
      </c>
      <c r="I333" s="227"/>
      <c r="J333" s="222"/>
      <c r="K333" s="222"/>
      <c r="L333" s="228"/>
      <c r="M333" s="229"/>
      <c r="N333" s="230"/>
      <c r="O333" s="230"/>
      <c r="P333" s="230"/>
      <c r="Q333" s="230"/>
      <c r="R333" s="230"/>
      <c r="S333" s="230"/>
      <c r="T333" s="231"/>
      <c r="AT333" s="232" t="s">
        <v>152</v>
      </c>
      <c r="AU333" s="232" t="s">
        <v>87</v>
      </c>
      <c r="AV333" s="12" t="s">
        <v>87</v>
      </c>
      <c r="AW333" s="12" t="s">
        <v>35</v>
      </c>
      <c r="AX333" s="12" t="s">
        <v>85</v>
      </c>
      <c r="AY333" s="232" t="s">
        <v>144</v>
      </c>
    </row>
    <row r="334" spans="1:65" s="1" customFormat="1" ht="21.75" customHeight="1" x14ac:dyDescent="0.2">
      <c r="A334" s="33"/>
      <c r="B334" s="34"/>
      <c r="C334" s="208" t="s">
        <v>555</v>
      </c>
      <c r="D334" s="208" t="s">
        <v>146</v>
      </c>
      <c r="E334" s="209" t="s">
        <v>600</v>
      </c>
      <c r="F334" s="210" t="s">
        <v>601</v>
      </c>
      <c r="G334" s="211" t="s">
        <v>596</v>
      </c>
      <c r="H334" s="212">
        <v>17</v>
      </c>
      <c r="I334" s="213">
        <v>1377.6</v>
      </c>
      <c r="J334" s="212">
        <f>ROUND(I334*H334,2)</f>
        <v>23419.200000000001</v>
      </c>
      <c r="K334" s="214"/>
      <c r="L334" s="38"/>
      <c r="M334" s="215" t="s">
        <v>1</v>
      </c>
      <c r="N334" s="216" t="s">
        <v>43</v>
      </c>
      <c r="O334" s="70"/>
      <c r="P334" s="217">
        <f>O334*H334</f>
        <v>0</v>
      </c>
      <c r="Q334" s="217">
        <v>3.1E-4</v>
      </c>
      <c r="R334" s="217">
        <f>Q334*H334</f>
        <v>5.2700000000000004E-3</v>
      </c>
      <c r="S334" s="217">
        <v>0</v>
      </c>
      <c r="T334" s="218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9" t="s">
        <v>150</v>
      </c>
      <c r="AT334" s="219" t="s">
        <v>146</v>
      </c>
      <c r="AU334" s="219" t="s">
        <v>87</v>
      </c>
      <c r="AY334" s="16" t="s">
        <v>144</v>
      </c>
      <c r="BE334" s="220">
        <f>IF(N334="základní",J334,0)</f>
        <v>23419.200000000001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6" t="s">
        <v>85</v>
      </c>
      <c r="BK334" s="220">
        <f>ROUND(I334*H334,2)</f>
        <v>23419.200000000001</v>
      </c>
      <c r="BL334" s="16" t="s">
        <v>150</v>
      </c>
      <c r="BM334" s="219" t="s">
        <v>1192</v>
      </c>
    </row>
    <row r="335" spans="1:65" s="12" customFormat="1" x14ac:dyDescent="0.2">
      <c r="B335" s="221"/>
      <c r="C335" s="222"/>
      <c r="D335" s="223" t="s">
        <v>152</v>
      </c>
      <c r="E335" s="224" t="s">
        <v>1</v>
      </c>
      <c r="F335" s="225" t="s">
        <v>1193</v>
      </c>
      <c r="G335" s="222"/>
      <c r="H335" s="226">
        <v>17</v>
      </c>
      <c r="I335" s="227"/>
      <c r="J335" s="222"/>
      <c r="K335" s="222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152</v>
      </c>
      <c r="AU335" s="232" t="s">
        <v>87</v>
      </c>
      <c r="AV335" s="12" t="s">
        <v>87</v>
      </c>
      <c r="AW335" s="12" t="s">
        <v>35</v>
      </c>
      <c r="AX335" s="12" t="s">
        <v>85</v>
      </c>
      <c r="AY335" s="232" t="s">
        <v>144</v>
      </c>
    </row>
    <row r="336" spans="1:65" s="1" customFormat="1" ht="21.75" customHeight="1" x14ac:dyDescent="0.2">
      <c r="A336" s="33"/>
      <c r="B336" s="34"/>
      <c r="C336" s="208" t="s">
        <v>559</v>
      </c>
      <c r="D336" s="208" t="s">
        <v>146</v>
      </c>
      <c r="E336" s="209" t="s">
        <v>610</v>
      </c>
      <c r="F336" s="210" t="s">
        <v>611</v>
      </c>
      <c r="G336" s="211" t="s">
        <v>507</v>
      </c>
      <c r="H336" s="212">
        <v>47</v>
      </c>
      <c r="I336" s="213">
        <v>1262.8</v>
      </c>
      <c r="J336" s="212">
        <f>ROUND(I336*H336,2)</f>
        <v>59351.6</v>
      </c>
      <c r="K336" s="214"/>
      <c r="L336" s="38"/>
      <c r="M336" s="215" t="s">
        <v>1</v>
      </c>
      <c r="N336" s="216" t="s">
        <v>43</v>
      </c>
      <c r="O336" s="70"/>
      <c r="P336" s="217">
        <f>O336*H336</f>
        <v>0</v>
      </c>
      <c r="Q336" s="217">
        <v>9.1800000000000007E-3</v>
      </c>
      <c r="R336" s="217">
        <f>Q336*H336</f>
        <v>0.43146000000000001</v>
      </c>
      <c r="S336" s="217">
        <v>0</v>
      </c>
      <c r="T336" s="218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19" t="s">
        <v>150</v>
      </c>
      <c r="AT336" s="219" t="s">
        <v>146</v>
      </c>
      <c r="AU336" s="219" t="s">
        <v>87</v>
      </c>
      <c r="AY336" s="16" t="s">
        <v>144</v>
      </c>
      <c r="BE336" s="220">
        <f>IF(N336="základní",J336,0)</f>
        <v>59351.6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6" t="s">
        <v>85</v>
      </c>
      <c r="BK336" s="220">
        <f>ROUND(I336*H336,2)</f>
        <v>59351.6</v>
      </c>
      <c r="BL336" s="16" t="s">
        <v>150</v>
      </c>
      <c r="BM336" s="219" t="s">
        <v>1194</v>
      </c>
    </row>
    <row r="337" spans="1:65" s="12" customFormat="1" x14ac:dyDescent="0.2">
      <c r="B337" s="221"/>
      <c r="C337" s="222"/>
      <c r="D337" s="223" t="s">
        <v>152</v>
      </c>
      <c r="E337" s="224" t="s">
        <v>1</v>
      </c>
      <c r="F337" s="225" t="s">
        <v>1195</v>
      </c>
      <c r="G337" s="222"/>
      <c r="H337" s="226">
        <v>47</v>
      </c>
      <c r="I337" s="227"/>
      <c r="J337" s="222"/>
      <c r="K337" s="222"/>
      <c r="L337" s="228"/>
      <c r="M337" s="229"/>
      <c r="N337" s="230"/>
      <c r="O337" s="230"/>
      <c r="P337" s="230"/>
      <c r="Q337" s="230"/>
      <c r="R337" s="230"/>
      <c r="S337" s="230"/>
      <c r="T337" s="231"/>
      <c r="AT337" s="232" t="s">
        <v>152</v>
      </c>
      <c r="AU337" s="232" t="s">
        <v>87</v>
      </c>
      <c r="AV337" s="12" t="s">
        <v>87</v>
      </c>
      <c r="AW337" s="12" t="s">
        <v>35</v>
      </c>
      <c r="AX337" s="12" t="s">
        <v>85</v>
      </c>
      <c r="AY337" s="232" t="s">
        <v>144</v>
      </c>
    </row>
    <row r="338" spans="1:65" s="1" customFormat="1" ht="21.75" customHeight="1" x14ac:dyDescent="0.2">
      <c r="A338" s="33"/>
      <c r="B338" s="34"/>
      <c r="C338" s="254" t="s">
        <v>564</v>
      </c>
      <c r="D338" s="254" t="s">
        <v>341</v>
      </c>
      <c r="E338" s="255" t="s">
        <v>615</v>
      </c>
      <c r="F338" s="256" t="s">
        <v>616</v>
      </c>
      <c r="G338" s="257" t="s">
        <v>507</v>
      </c>
      <c r="H338" s="258">
        <v>4</v>
      </c>
      <c r="I338" s="259">
        <v>229.6</v>
      </c>
      <c r="J338" s="258">
        <f>ROUND(I338*H338,2)</f>
        <v>918.4</v>
      </c>
      <c r="K338" s="260"/>
      <c r="L338" s="261"/>
      <c r="M338" s="262" t="s">
        <v>1</v>
      </c>
      <c r="N338" s="263" t="s">
        <v>43</v>
      </c>
      <c r="O338" s="70"/>
      <c r="P338" s="217">
        <f>O338*H338</f>
        <v>0</v>
      </c>
      <c r="Q338" s="217">
        <v>0.04</v>
      </c>
      <c r="R338" s="217">
        <f>Q338*H338</f>
        <v>0.16</v>
      </c>
      <c r="S338" s="217">
        <v>0</v>
      </c>
      <c r="T338" s="218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19" t="s">
        <v>195</v>
      </c>
      <c r="AT338" s="219" t="s">
        <v>341</v>
      </c>
      <c r="AU338" s="219" t="s">
        <v>87</v>
      </c>
      <c r="AY338" s="16" t="s">
        <v>144</v>
      </c>
      <c r="BE338" s="220">
        <f>IF(N338="základní",J338,0)</f>
        <v>918.4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6" t="s">
        <v>85</v>
      </c>
      <c r="BK338" s="220">
        <f>ROUND(I338*H338,2)</f>
        <v>918.4</v>
      </c>
      <c r="BL338" s="16" t="s">
        <v>150</v>
      </c>
      <c r="BM338" s="219" t="s">
        <v>1196</v>
      </c>
    </row>
    <row r="339" spans="1:65" s="12" customFormat="1" x14ac:dyDescent="0.2">
      <c r="B339" s="221"/>
      <c r="C339" s="222"/>
      <c r="D339" s="223" t="s">
        <v>152</v>
      </c>
      <c r="E339" s="224" t="s">
        <v>1</v>
      </c>
      <c r="F339" s="225" t="s">
        <v>150</v>
      </c>
      <c r="G339" s="222"/>
      <c r="H339" s="226">
        <v>4</v>
      </c>
      <c r="I339" s="227"/>
      <c r="J339" s="222"/>
      <c r="K339" s="222"/>
      <c r="L339" s="228"/>
      <c r="M339" s="229"/>
      <c r="N339" s="230"/>
      <c r="O339" s="230"/>
      <c r="P339" s="230"/>
      <c r="Q339" s="230"/>
      <c r="R339" s="230"/>
      <c r="S339" s="230"/>
      <c r="T339" s="231"/>
      <c r="AT339" s="232" t="s">
        <v>152</v>
      </c>
      <c r="AU339" s="232" t="s">
        <v>87</v>
      </c>
      <c r="AV339" s="12" t="s">
        <v>87</v>
      </c>
      <c r="AW339" s="12" t="s">
        <v>35</v>
      </c>
      <c r="AX339" s="12" t="s">
        <v>85</v>
      </c>
      <c r="AY339" s="232" t="s">
        <v>144</v>
      </c>
    </row>
    <row r="340" spans="1:65" s="1" customFormat="1" ht="21.75" customHeight="1" x14ac:dyDescent="0.2">
      <c r="A340" s="33"/>
      <c r="B340" s="34"/>
      <c r="C340" s="254" t="s">
        <v>569</v>
      </c>
      <c r="D340" s="254" t="s">
        <v>341</v>
      </c>
      <c r="E340" s="255" t="s">
        <v>619</v>
      </c>
      <c r="F340" s="256" t="s">
        <v>620</v>
      </c>
      <c r="G340" s="257" t="s">
        <v>507</v>
      </c>
      <c r="H340" s="258">
        <v>3</v>
      </c>
      <c r="I340" s="259">
        <v>264.60000000000002</v>
      </c>
      <c r="J340" s="258">
        <f>ROUND(I340*H340,2)</f>
        <v>793.8</v>
      </c>
      <c r="K340" s="260"/>
      <c r="L340" s="261"/>
      <c r="M340" s="262" t="s">
        <v>1</v>
      </c>
      <c r="N340" s="263" t="s">
        <v>43</v>
      </c>
      <c r="O340" s="70"/>
      <c r="P340" s="217">
        <f>O340*H340</f>
        <v>0</v>
      </c>
      <c r="Q340" s="217">
        <v>5.0999999999999997E-2</v>
      </c>
      <c r="R340" s="217">
        <f>Q340*H340</f>
        <v>0.153</v>
      </c>
      <c r="S340" s="217">
        <v>0</v>
      </c>
      <c r="T340" s="218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19" t="s">
        <v>195</v>
      </c>
      <c r="AT340" s="219" t="s">
        <v>341</v>
      </c>
      <c r="AU340" s="219" t="s">
        <v>87</v>
      </c>
      <c r="AY340" s="16" t="s">
        <v>144</v>
      </c>
      <c r="BE340" s="220">
        <f>IF(N340="základní",J340,0)</f>
        <v>793.8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6" t="s">
        <v>85</v>
      </c>
      <c r="BK340" s="220">
        <f>ROUND(I340*H340,2)</f>
        <v>793.8</v>
      </c>
      <c r="BL340" s="16" t="s">
        <v>150</v>
      </c>
      <c r="BM340" s="219" t="s">
        <v>1197</v>
      </c>
    </row>
    <row r="341" spans="1:65" s="12" customFormat="1" x14ac:dyDescent="0.2">
      <c r="B341" s="221"/>
      <c r="C341" s="222"/>
      <c r="D341" s="223" t="s">
        <v>152</v>
      </c>
      <c r="E341" s="224" t="s">
        <v>1</v>
      </c>
      <c r="F341" s="225" t="s">
        <v>165</v>
      </c>
      <c r="G341" s="222"/>
      <c r="H341" s="226">
        <v>3</v>
      </c>
      <c r="I341" s="227"/>
      <c r="J341" s="222"/>
      <c r="K341" s="222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152</v>
      </c>
      <c r="AU341" s="232" t="s">
        <v>87</v>
      </c>
      <c r="AV341" s="12" t="s">
        <v>87</v>
      </c>
      <c r="AW341" s="12" t="s">
        <v>35</v>
      </c>
      <c r="AX341" s="12" t="s">
        <v>85</v>
      </c>
      <c r="AY341" s="232" t="s">
        <v>144</v>
      </c>
    </row>
    <row r="342" spans="1:65" s="1" customFormat="1" ht="21.75" customHeight="1" x14ac:dyDescent="0.2">
      <c r="A342" s="33"/>
      <c r="B342" s="34"/>
      <c r="C342" s="254" t="s">
        <v>574</v>
      </c>
      <c r="D342" s="254" t="s">
        <v>341</v>
      </c>
      <c r="E342" s="255" t="s">
        <v>623</v>
      </c>
      <c r="F342" s="256" t="s">
        <v>624</v>
      </c>
      <c r="G342" s="257" t="s">
        <v>507</v>
      </c>
      <c r="H342" s="258">
        <v>10</v>
      </c>
      <c r="I342" s="259">
        <v>282.8</v>
      </c>
      <c r="J342" s="258">
        <f>ROUND(I342*H342,2)</f>
        <v>2828</v>
      </c>
      <c r="K342" s="260"/>
      <c r="L342" s="261"/>
      <c r="M342" s="262" t="s">
        <v>1</v>
      </c>
      <c r="N342" s="263" t="s">
        <v>43</v>
      </c>
      <c r="O342" s="70"/>
      <c r="P342" s="217">
        <f>O342*H342</f>
        <v>0</v>
      </c>
      <c r="Q342" s="217">
        <v>6.8000000000000005E-2</v>
      </c>
      <c r="R342" s="217">
        <f>Q342*H342</f>
        <v>0.68</v>
      </c>
      <c r="S342" s="217">
        <v>0</v>
      </c>
      <c r="T342" s="218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19" t="s">
        <v>195</v>
      </c>
      <c r="AT342" s="219" t="s">
        <v>341</v>
      </c>
      <c r="AU342" s="219" t="s">
        <v>87</v>
      </c>
      <c r="AY342" s="16" t="s">
        <v>144</v>
      </c>
      <c r="BE342" s="220">
        <f>IF(N342="základní",J342,0)</f>
        <v>2828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6" t="s">
        <v>85</v>
      </c>
      <c r="BK342" s="220">
        <f>ROUND(I342*H342,2)</f>
        <v>2828</v>
      </c>
      <c r="BL342" s="16" t="s">
        <v>150</v>
      </c>
      <c r="BM342" s="219" t="s">
        <v>1198</v>
      </c>
    </row>
    <row r="343" spans="1:65" s="12" customFormat="1" x14ac:dyDescent="0.2">
      <c r="B343" s="221"/>
      <c r="C343" s="222"/>
      <c r="D343" s="223" t="s">
        <v>152</v>
      </c>
      <c r="E343" s="224" t="s">
        <v>1</v>
      </c>
      <c r="F343" s="225" t="s">
        <v>206</v>
      </c>
      <c r="G343" s="222"/>
      <c r="H343" s="226">
        <v>10</v>
      </c>
      <c r="I343" s="227"/>
      <c r="J343" s="222"/>
      <c r="K343" s="222"/>
      <c r="L343" s="228"/>
      <c r="M343" s="229"/>
      <c r="N343" s="230"/>
      <c r="O343" s="230"/>
      <c r="P343" s="230"/>
      <c r="Q343" s="230"/>
      <c r="R343" s="230"/>
      <c r="S343" s="230"/>
      <c r="T343" s="231"/>
      <c r="AT343" s="232" t="s">
        <v>152</v>
      </c>
      <c r="AU343" s="232" t="s">
        <v>87</v>
      </c>
      <c r="AV343" s="12" t="s">
        <v>87</v>
      </c>
      <c r="AW343" s="12" t="s">
        <v>35</v>
      </c>
      <c r="AX343" s="12" t="s">
        <v>85</v>
      </c>
      <c r="AY343" s="232" t="s">
        <v>144</v>
      </c>
    </row>
    <row r="344" spans="1:65" s="1" customFormat="1" ht="21.75" customHeight="1" x14ac:dyDescent="0.2">
      <c r="A344" s="33"/>
      <c r="B344" s="34"/>
      <c r="C344" s="254" t="s">
        <v>579</v>
      </c>
      <c r="D344" s="254" t="s">
        <v>341</v>
      </c>
      <c r="E344" s="255" t="s">
        <v>627</v>
      </c>
      <c r="F344" s="256" t="s">
        <v>628</v>
      </c>
      <c r="G344" s="257" t="s">
        <v>507</v>
      </c>
      <c r="H344" s="258">
        <v>3</v>
      </c>
      <c r="I344" s="259">
        <v>312.2</v>
      </c>
      <c r="J344" s="258">
        <f>ROUND(I344*H344,2)</f>
        <v>936.6</v>
      </c>
      <c r="K344" s="260"/>
      <c r="L344" s="261"/>
      <c r="M344" s="262" t="s">
        <v>1</v>
      </c>
      <c r="N344" s="263" t="s">
        <v>43</v>
      </c>
      <c r="O344" s="70"/>
      <c r="P344" s="217">
        <f>O344*H344</f>
        <v>0</v>
      </c>
      <c r="Q344" s="217">
        <v>8.1000000000000003E-2</v>
      </c>
      <c r="R344" s="217">
        <f>Q344*H344</f>
        <v>0.24299999999999999</v>
      </c>
      <c r="S344" s="217">
        <v>0</v>
      </c>
      <c r="T344" s="218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9" t="s">
        <v>195</v>
      </c>
      <c r="AT344" s="219" t="s">
        <v>341</v>
      </c>
      <c r="AU344" s="219" t="s">
        <v>87</v>
      </c>
      <c r="AY344" s="16" t="s">
        <v>144</v>
      </c>
      <c r="BE344" s="220">
        <f>IF(N344="základní",J344,0)</f>
        <v>936.6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6" t="s">
        <v>85</v>
      </c>
      <c r="BK344" s="220">
        <f>ROUND(I344*H344,2)</f>
        <v>936.6</v>
      </c>
      <c r="BL344" s="16" t="s">
        <v>150</v>
      </c>
      <c r="BM344" s="219" t="s">
        <v>1199</v>
      </c>
    </row>
    <row r="345" spans="1:65" s="12" customFormat="1" x14ac:dyDescent="0.2">
      <c r="B345" s="221"/>
      <c r="C345" s="222"/>
      <c r="D345" s="223" t="s">
        <v>152</v>
      </c>
      <c r="E345" s="224" t="s">
        <v>1</v>
      </c>
      <c r="F345" s="225" t="s">
        <v>165</v>
      </c>
      <c r="G345" s="222"/>
      <c r="H345" s="226">
        <v>3</v>
      </c>
      <c r="I345" s="227"/>
      <c r="J345" s="222"/>
      <c r="K345" s="222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152</v>
      </c>
      <c r="AU345" s="232" t="s">
        <v>87</v>
      </c>
      <c r="AV345" s="12" t="s">
        <v>87</v>
      </c>
      <c r="AW345" s="12" t="s">
        <v>35</v>
      </c>
      <c r="AX345" s="12" t="s">
        <v>85</v>
      </c>
      <c r="AY345" s="232" t="s">
        <v>144</v>
      </c>
    </row>
    <row r="346" spans="1:65" s="1" customFormat="1" ht="21.75" customHeight="1" x14ac:dyDescent="0.2">
      <c r="A346" s="33"/>
      <c r="B346" s="34"/>
      <c r="C346" s="254" t="s">
        <v>584</v>
      </c>
      <c r="D346" s="254" t="s">
        <v>341</v>
      </c>
      <c r="E346" s="255" t="s">
        <v>631</v>
      </c>
      <c r="F346" s="256" t="s">
        <v>1200</v>
      </c>
      <c r="G346" s="257" t="s">
        <v>507</v>
      </c>
      <c r="H346" s="258">
        <v>8</v>
      </c>
      <c r="I346" s="259">
        <v>1019.2</v>
      </c>
      <c r="J346" s="258">
        <f>ROUND(I346*H346,2)</f>
        <v>8153.6</v>
      </c>
      <c r="K346" s="260"/>
      <c r="L346" s="261"/>
      <c r="M346" s="262" t="s">
        <v>1</v>
      </c>
      <c r="N346" s="263" t="s">
        <v>43</v>
      </c>
      <c r="O346" s="70"/>
      <c r="P346" s="217">
        <f>O346*H346</f>
        <v>0</v>
      </c>
      <c r="Q346" s="217">
        <v>0.26200000000000001</v>
      </c>
      <c r="R346" s="217">
        <f>Q346*H346</f>
        <v>2.0960000000000001</v>
      </c>
      <c r="S346" s="217">
        <v>0</v>
      </c>
      <c r="T346" s="218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19" t="s">
        <v>195</v>
      </c>
      <c r="AT346" s="219" t="s">
        <v>341</v>
      </c>
      <c r="AU346" s="219" t="s">
        <v>87</v>
      </c>
      <c r="AY346" s="16" t="s">
        <v>144</v>
      </c>
      <c r="BE346" s="220">
        <f>IF(N346="základní",J346,0)</f>
        <v>8153.6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6" t="s">
        <v>85</v>
      </c>
      <c r="BK346" s="220">
        <f>ROUND(I346*H346,2)</f>
        <v>8153.6</v>
      </c>
      <c r="BL346" s="16" t="s">
        <v>150</v>
      </c>
      <c r="BM346" s="219" t="s">
        <v>1201</v>
      </c>
    </row>
    <row r="347" spans="1:65" s="12" customFormat="1" x14ac:dyDescent="0.2">
      <c r="B347" s="221"/>
      <c r="C347" s="222"/>
      <c r="D347" s="223" t="s">
        <v>152</v>
      </c>
      <c r="E347" s="224" t="s">
        <v>1</v>
      </c>
      <c r="F347" s="225" t="s">
        <v>195</v>
      </c>
      <c r="G347" s="222"/>
      <c r="H347" s="226">
        <v>8</v>
      </c>
      <c r="I347" s="227"/>
      <c r="J347" s="222"/>
      <c r="K347" s="222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152</v>
      </c>
      <c r="AU347" s="232" t="s">
        <v>87</v>
      </c>
      <c r="AV347" s="12" t="s">
        <v>87</v>
      </c>
      <c r="AW347" s="12" t="s">
        <v>35</v>
      </c>
      <c r="AX347" s="12" t="s">
        <v>85</v>
      </c>
      <c r="AY347" s="232" t="s">
        <v>144</v>
      </c>
    </row>
    <row r="348" spans="1:65" s="1" customFormat="1" ht="21.75" customHeight="1" x14ac:dyDescent="0.2">
      <c r="A348" s="33"/>
      <c r="B348" s="34"/>
      <c r="C348" s="254" t="s">
        <v>589</v>
      </c>
      <c r="D348" s="254" t="s">
        <v>341</v>
      </c>
      <c r="E348" s="255" t="s">
        <v>635</v>
      </c>
      <c r="F348" s="256" t="s">
        <v>1202</v>
      </c>
      <c r="G348" s="257" t="s">
        <v>507</v>
      </c>
      <c r="H348" s="258">
        <v>6</v>
      </c>
      <c r="I348" s="259">
        <v>1464.4</v>
      </c>
      <c r="J348" s="258">
        <f>ROUND(I348*H348,2)</f>
        <v>8786.4</v>
      </c>
      <c r="K348" s="260"/>
      <c r="L348" s="261"/>
      <c r="M348" s="262" t="s">
        <v>1</v>
      </c>
      <c r="N348" s="263" t="s">
        <v>43</v>
      </c>
      <c r="O348" s="70"/>
      <c r="P348" s="217">
        <f>O348*H348</f>
        <v>0</v>
      </c>
      <c r="Q348" s="217">
        <v>0.52600000000000002</v>
      </c>
      <c r="R348" s="217">
        <f>Q348*H348</f>
        <v>3.1560000000000001</v>
      </c>
      <c r="S348" s="217">
        <v>0</v>
      </c>
      <c r="T348" s="218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19" t="s">
        <v>195</v>
      </c>
      <c r="AT348" s="219" t="s">
        <v>341</v>
      </c>
      <c r="AU348" s="219" t="s">
        <v>87</v>
      </c>
      <c r="AY348" s="16" t="s">
        <v>144</v>
      </c>
      <c r="BE348" s="220">
        <f>IF(N348="základní",J348,0)</f>
        <v>8786.4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6" t="s">
        <v>85</v>
      </c>
      <c r="BK348" s="220">
        <f>ROUND(I348*H348,2)</f>
        <v>8786.4</v>
      </c>
      <c r="BL348" s="16" t="s">
        <v>150</v>
      </c>
      <c r="BM348" s="219" t="s">
        <v>1203</v>
      </c>
    </row>
    <row r="349" spans="1:65" s="12" customFormat="1" x14ac:dyDescent="0.2">
      <c r="B349" s="221"/>
      <c r="C349" s="222"/>
      <c r="D349" s="223" t="s">
        <v>152</v>
      </c>
      <c r="E349" s="224" t="s">
        <v>1</v>
      </c>
      <c r="F349" s="225" t="s">
        <v>184</v>
      </c>
      <c r="G349" s="222"/>
      <c r="H349" s="226">
        <v>6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152</v>
      </c>
      <c r="AU349" s="232" t="s">
        <v>87</v>
      </c>
      <c r="AV349" s="12" t="s">
        <v>87</v>
      </c>
      <c r="AW349" s="12" t="s">
        <v>35</v>
      </c>
      <c r="AX349" s="12" t="s">
        <v>85</v>
      </c>
      <c r="AY349" s="232" t="s">
        <v>144</v>
      </c>
    </row>
    <row r="350" spans="1:65" s="1" customFormat="1" ht="21.75" customHeight="1" x14ac:dyDescent="0.2">
      <c r="A350" s="33"/>
      <c r="B350" s="34"/>
      <c r="C350" s="254" t="s">
        <v>593</v>
      </c>
      <c r="D350" s="254" t="s">
        <v>341</v>
      </c>
      <c r="E350" s="255" t="s">
        <v>639</v>
      </c>
      <c r="F350" s="256" t="s">
        <v>1204</v>
      </c>
      <c r="G350" s="257" t="s">
        <v>507</v>
      </c>
      <c r="H350" s="258">
        <v>13</v>
      </c>
      <c r="I350" s="259">
        <v>2476.6</v>
      </c>
      <c r="J350" s="258">
        <f>ROUND(I350*H350,2)</f>
        <v>32195.8</v>
      </c>
      <c r="K350" s="260"/>
      <c r="L350" s="261"/>
      <c r="M350" s="262" t="s">
        <v>1</v>
      </c>
      <c r="N350" s="263" t="s">
        <v>43</v>
      </c>
      <c r="O350" s="70"/>
      <c r="P350" s="217">
        <f>O350*H350</f>
        <v>0</v>
      </c>
      <c r="Q350" s="217">
        <v>1.054</v>
      </c>
      <c r="R350" s="217">
        <f>Q350*H350</f>
        <v>13.702</v>
      </c>
      <c r="S350" s="217">
        <v>0</v>
      </c>
      <c r="T350" s="218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19" t="s">
        <v>195</v>
      </c>
      <c r="AT350" s="219" t="s">
        <v>341</v>
      </c>
      <c r="AU350" s="219" t="s">
        <v>87</v>
      </c>
      <c r="AY350" s="16" t="s">
        <v>144</v>
      </c>
      <c r="BE350" s="220">
        <f>IF(N350="základní",J350,0)</f>
        <v>32195.8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6" t="s">
        <v>85</v>
      </c>
      <c r="BK350" s="220">
        <f>ROUND(I350*H350,2)</f>
        <v>32195.8</v>
      </c>
      <c r="BL350" s="16" t="s">
        <v>150</v>
      </c>
      <c r="BM350" s="219" t="s">
        <v>1205</v>
      </c>
    </row>
    <row r="351" spans="1:65" s="12" customFormat="1" x14ac:dyDescent="0.2">
      <c r="B351" s="221"/>
      <c r="C351" s="222"/>
      <c r="D351" s="223" t="s">
        <v>152</v>
      </c>
      <c r="E351" s="224" t="s">
        <v>1</v>
      </c>
      <c r="F351" s="225" t="s">
        <v>226</v>
      </c>
      <c r="G351" s="222"/>
      <c r="H351" s="226">
        <v>13</v>
      </c>
      <c r="I351" s="227"/>
      <c r="J351" s="222"/>
      <c r="K351" s="222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152</v>
      </c>
      <c r="AU351" s="232" t="s">
        <v>87</v>
      </c>
      <c r="AV351" s="12" t="s">
        <v>87</v>
      </c>
      <c r="AW351" s="12" t="s">
        <v>35</v>
      </c>
      <c r="AX351" s="12" t="s">
        <v>85</v>
      </c>
      <c r="AY351" s="232" t="s">
        <v>144</v>
      </c>
    </row>
    <row r="352" spans="1:65" s="1" customFormat="1" ht="21.75" customHeight="1" x14ac:dyDescent="0.2">
      <c r="A352" s="33"/>
      <c r="B352" s="34"/>
      <c r="C352" s="208" t="s">
        <v>599</v>
      </c>
      <c r="D352" s="208" t="s">
        <v>146</v>
      </c>
      <c r="E352" s="209" t="s">
        <v>643</v>
      </c>
      <c r="F352" s="210" t="s">
        <v>644</v>
      </c>
      <c r="G352" s="211" t="s">
        <v>507</v>
      </c>
      <c r="H352" s="212">
        <v>10</v>
      </c>
      <c r="I352" s="213">
        <v>1309</v>
      </c>
      <c r="J352" s="212">
        <f>ROUND(I352*H352,2)</f>
        <v>13090</v>
      </c>
      <c r="K352" s="214"/>
      <c r="L352" s="38"/>
      <c r="M352" s="215" t="s">
        <v>1</v>
      </c>
      <c r="N352" s="216" t="s">
        <v>43</v>
      </c>
      <c r="O352" s="70"/>
      <c r="P352" s="217">
        <f>O352*H352</f>
        <v>0</v>
      </c>
      <c r="Q352" s="217">
        <v>1.1469999999999999E-2</v>
      </c>
      <c r="R352" s="217">
        <f>Q352*H352</f>
        <v>0.1147</v>
      </c>
      <c r="S352" s="217">
        <v>0</v>
      </c>
      <c r="T352" s="218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19" t="s">
        <v>150</v>
      </c>
      <c r="AT352" s="219" t="s">
        <v>146</v>
      </c>
      <c r="AU352" s="219" t="s">
        <v>87</v>
      </c>
      <c r="AY352" s="16" t="s">
        <v>144</v>
      </c>
      <c r="BE352" s="220">
        <f>IF(N352="základní",J352,0)</f>
        <v>13090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6" t="s">
        <v>85</v>
      </c>
      <c r="BK352" s="220">
        <f>ROUND(I352*H352,2)</f>
        <v>13090</v>
      </c>
      <c r="BL352" s="16" t="s">
        <v>150</v>
      </c>
      <c r="BM352" s="219" t="s">
        <v>1206</v>
      </c>
    </row>
    <row r="353" spans="1:65" s="12" customFormat="1" x14ac:dyDescent="0.2">
      <c r="B353" s="221"/>
      <c r="C353" s="222"/>
      <c r="D353" s="223" t="s">
        <v>152</v>
      </c>
      <c r="E353" s="224" t="s">
        <v>1</v>
      </c>
      <c r="F353" s="225" t="s">
        <v>1207</v>
      </c>
      <c r="G353" s="222"/>
      <c r="H353" s="226">
        <v>10</v>
      </c>
      <c r="I353" s="227"/>
      <c r="J353" s="222"/>
      <c r="K353" s="222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152</v>
      </c>
      <c r="AU353" s="232" t="s">
        <v>87</v>
      </c>
      <c r="AV353" s="12" t="s">
        <v>87</v>
      </c>
      <c r="AW353" s="12" t="s">
        <v>35</v>
      </c>
      <c r="AX353" s="12" t="s">
        <v>85</v>
      </c>
      <c r="AY353" s="232" t="s">
        <v>144</v>
      </c>
    </row>
    <row r="354" spans="1:65" s="1" customFormat="1" ht="21.75" customHeight="1" x14ac:dyDescent="0.2">
      <c r="A354" s="33"/>
      <c r="B354" s="34"/>
      <c r="C354" s="254" t="s">
        <v>604</v>
      </c>
      <c r="D354" s="254" t="s">
        <v>341</v>
      </c>
      <c r="E354" s="255" t="s">
        <v>648</v>
      </c>
      <c r="F354" s="256" t="s">
        <v>649</v>
      </c>
      <c r="G354" s="257" t="s">
        <v>507</v>
      </c>
      <c r="H354" s="258">
        <v>10</v>
      </c>
      <c r="I354" s="259">
        <v>1894.2</v>
      </c>
      <c r="J354" s="258">
        <f>ROUND(I354*H354,2)</f>
        <v>18942</v>
      </c>
      <c r="K354" s="260"/>
      <c r="L354" s="261"/>
      <c r="M354" s="262" t="s">
        <v>1</v>
      </c>
      <c r="N354" s="263" t="s">
        <v>43</v>
      </c>
      <c r="O354" s="70"/>
      <c r="P354" s="217">
        <f>O354*H354</f>
        <v>0</v>
      </c>
      <c r="Q354" s="217">
        <v>0.54800000000000004</v>
      </c>
      <c r="R354" s="217">
        <f>Q354*H354</f>
        <v>5.48</v>
      </c>
      <c r="S354" s="217">
        <v>0</v>
      </c>
      <c r="T354" s="218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9" t="s">
        <v>195</v>
      </c>
      <c r="AT354" s="219" t="s">
        <v>341</v>
      </c>
      <c r="AU354" s="219" t="s">
        <v>87</v>
      </c>
      <c r="AY354" s="16" t="s">
        <v>144</v>
      </c>
      <c r="BE354" s="220">
        <f>IF(N354="základní",J354,0)</f>
        <v>18942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6" t="s">
        <v>85</v>
      </c>
      <c r="BK354" s="220">
        <f>ROUND(I354*H354,2)</f>
        <v>18942</v>
      </c>
      <c r="BL354" s="16" t="s">
        <v>150</v>
      </c>
      <c r="BM354" s="219" t="s">
        <v>1208</v>
      </c>
    </row>
    <row r="355" spans="1:65" s="12" customFormat="1" x14ac:dyDescent="0.2">
      <c r="B355" s="221"/>
      <c r="C355" s="222"/>
      <c r="D355" s="223" t="s">
        <v>152</v>
      </c>
      <c r="E355" s="224" t="s">
        <v>1</v>
      </c>
      <c r="F355" s="225" t="s">
        <v>206</v>
      </c>
      <c r="G355" s="222"/>
      <c r="H355" s="226">
        <v>10</v>
      </c>
      <c r="I355" s="227"/>
      <c r="J355" s="222"/>
      <c r="K355" s="222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152</v>
      </c>
      <c r="AU355" s="232" t="s">
        <v>87</v>
      </c>
      <c r="AV355" s="12" t="s">
        <v>87</v>
      </c>
      <c r="AW355" s="12" t="s">
        <v>35</v>
      </c>
      <c r="AX355" s="12" t="s">
        <v>85</v>
      </c>
      <c r="AY355" s="232" t="s">
        <v>144</v>
      </c>
    </row>
    <row r="356" spans="1:65" s="1" customFormat="1" ht="21.75" customHeight="1" x14ac:dyDescent="0.2">
      <c r="A356" s="33"/>
      <c r="B356" s="34"/>
      <c r="C356" s="208" t="s">
        <v>609</v>
      </c>
      <c r="D356" s="208" t="s">
        <v>146</v>
      </c>
      <c r="E356" s="209" t="s">
        <v>652</v>
      </c>
      <c r="F356" s="210" t="s">
        <v>653</v>
      </c>
      <c r="G356" s="211" t="s">
        <v>507</v>
      </c>
      <c r="H356" s="212">
        <v>17</v>
      </c>
      <c r="I356" s="213">
        <v>1512</v>
      </c>
      <c r="J356" s="212">
        <f>ROUND(I356*H356,2)</f>
        <v>25704</v>
      </c>
      <c r="K356" s="214"/>
      <c r="L356" s="38"/>
      <c r="M356" s="215" t="s">
        <v>1</v>
      </c>
      <c r="N356" s="216" t="s">
        <v>43</v>
      </c>
      <c r="O356" s="70"/>
      <c r="P356" s="217">
        <f>O356*H356</f>
        <v>0</v>
      </c>
      <c r="Q356" s="217">
        <v>2.7529999999999999E-2</v>
      </c>
      <c r="R356" s="217">
        <f>Q356*H356</f>
        <v>0.46800999999999998</v>
      </c>
      <c r="S356" s="217">
        <v>0</v>
      </c>
      <c r="T356" s="218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19" t="s">
        <v>150</v>
      </c>
      <c r="AT356" s="219" t="s">
        <v>146</v>
      </c>
      <c r="AU356" s="219" t="s">
        <v>87</v>
      </c>
      <c r="AY356" s="16" t="s">
        <v>144</v>
      </c>
      <c r="BE356" s="220">
        <f>IF(N356="základní",J356,0)</f>
        <v>25704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6" t="s">
        <v>85</v>
      </c>
      <c r="BK356" s="220">
        <f>ROUND(I356*H356,2)</f>
        <v>25704</v>
      </c>
      <c r="BL356" s="16" t="s">
        <v>150</v>
      </c>
      <c r="BM356" s="219" t="s">
        <v>1209</v>
      </c>
    </row>
    <row r="357" spans="1:65" s="12" customFormat="1" x14ac:dyDescent="0.2">
      <c r="B357" s="221"/>
      <c r="C357" s="222"/>
      <c r="D357" s="223" t="s">
        <v>152</v>
      </c>
      <c r="E357" s="224" t="s">
        <v>1</v>
      </c>
      <c r="F357" s="225" t="s">
        <v>1210</v>
      </c>
      <c r="G357" s="222"/>
      <c r="H357" s="226">
        <v>17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152</v>
      </c>
      <c r="AU357" s="232" t="s">
        <v>87</v>
      </c>
      <c r="AV357" s="12" t="s">
        <v>87</v>
      </c>
      <c r="AW357" s="12" t="s">
        <v>35</v>
      </c>
      <c r="AX357" s="12" t="s">
        <v>85</v>
      </c>
      <c r="AY357" s="232" t="s">
        <v>144</v>
      </c>
    </row>
    <row r="358" spans="1:65" s="1" customFormat="1" ht="21.75" customHeight="1" x14ac:dyDescent="0.2">
      <c r="A358" s="33"/>
      <c r="B358" s="34"/>
      <c r="C358" s="254" t="s">
        <v>614</v>
      </c>
      <c r="D358" s="254" t="s">
        <v>341</v>
      </c>
      <c r="E358" s="255" t="s">
        <v>657</v>
      </c>
      <c r="F358" s="256" t="s">
        <v>658</v>
      </c>
      <c r="G358" s="257" t="s">
        <v>507</v>
      </c>
      <c r="H358" s="258">
        <v>7</v>
      </c>
      <c r="I358" s="259">
        <v>4643.8</v>
      </c>
      <c r="J358" s="258">
        <f>ROUND(I358*H358,2)</f>
        <v>32506.6</v>
      </c>
      <c r="K358" s="260"/>
      <c r="L358" s="261"/>
      <c r="M358" s="262" t="s">
        <v>1</v>
      </c>
      <c r="N358" s="263" t="s">
        <v>43</v>
      </c>
      <c r="O358" s="70"/>
      <c r="P358" s="217">
        <f>O358*H358</f>
        <v>0</v>
      </c>
      <c r="Q358" s="217">
        <v>1.29</v>
      </c>
      <c r="R358" s="217">
        <f>Q358*H358</f>
        <v>9.0300000000000011</v>
      </c>
      <c r="S358" s="217">
        <v>0</v>
      </c>
      <c r="T358" s="218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9" t="s">
        <v>195</v>
      </c>
      <c r="AT358" s="219" t="s">
        <v>341</v>
      </c>
      <c r="AU358" s="219" t="s">
        <v>87</v>
      </c>
      <c r="AY358" s="16" t="s">
        <v>144</v>
      </c>
      <c r="BE358" s="220">
        <f>IF(N358="základní",J358,0)</f>
        <v>32506.6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6" t="s">
        <v>85</v>
      </c>
      <c r="BK358" s="220">
        <f>ROUND(I358*H358,2)</f>
        <v>32506.6</v>
      </c>
      <c r="BL358" s="16" t="s">
        <v>150</v>
      </c>
      <c r="BM358" s="219" t="s">
        <v>1211</v>
      </c>
    </row>
    <row r="359" spans="1:65" s="12" customFormat="1" x14ac:dyDescent="0.2">
      <c r="B359" s="221"/>
      <c r="C359" s="222"/>
      <c r="D359" s="223" t="s">
        <v>152</v>
      </c>
      <c r="E359" s="224" t="s">
        <v>1</v>
      </c>
      <c r="F359" s="225" t="s">
        <v>660</v>
      </c>
      <c r="G359" s="222"/>
      <c r="H359" s="226">
        <v>7</v>
      </c>
      <c r="I359" s="227"/>
      <c r="J359" s="222"/>
      <c r="K359" s="222"/>
      <c r="L359" s="228"/>
      <c r="M359" s="229"/>
      <c r="N359" s="230"/>
      <c r="O359" s="230"/>
      <c r="P359" s="230"/>
      <c r="Q359" s="230"/>
      <c r="R359" s="230"/>
      <c r="S359" s="230"/>
      <c r="T359" s="231"/>
      <c r="AT359" s="232" t="s">
        <v>152</v>
      </c>
      <c r="AU359" s="232" t="s">
        <v>87</v>
      </c>
      <c r="AV359" s="12" t="s">
        <v>87</v>
      </c>
      <c r="AW359" s="12" t="s">
        <v>35</v>
      </c>
      <c r="AX359" s="12" t="s">
        <v>85</v>
      </c>
      <c r="AY359" s="232" t="s">
        <v>144</v>
      </c>
    </row>
    <row r="360" spans="1:65" s="1" customFormat="1" ht="21.75" customHeight="1" x14ac:dyDescent="0.2">
      <c r="A360" s="33"/>
      <c r="B360" s="34"/>
      <c r="C360" s="254" t="s">
        <v>618</v>
      </c>
      <c r="D360" s="254" t="s">
        <v>341</v>
      </c>
      <c r="E360" s="255" t="s">
        <v>1212</v>
      </c>
      <c r="F360" s="256" t="s">
        <v>663</v>
      </c>
      <c r="G360" s="257" t="s">
        <v>507</v>
      </c>
      <c r="H360" s="258">
        <v>10</v>
      </c>
      <c r="I360" s="259">
        <v>5692.4</v>
      </c>
      <c r="J360" s="258">
        <f>ROUND(I360*H360,2)</f>
        <v>56924</v>
      </c>
      <c r="K360" s="260"/>
      <c r="L360" s="261"/>
      <c r="M360" s="262" t="s">
        <v>1</v>
      </c>
      <c r="N360" s="263" t="s">
        <v>43</v>
      </c>
      <c r="O360" s="70"/>
      <c r="P360" s="217">
        <f>O360*H360</f>
        <v>0</v>
      </c>
      <c r="Q360" s="217">
        <v>1.548</v>
      </c>
      <c r="R360" s="217">
        <f>Q360*H360</f>
        <v>15.48</v>
      </c>
      <c r="S360" s="217">
        <v>0</v>
      </c>
      <c r="T360" s="218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19" t="s">
        <v>195</v>
      </c>
      <c r="AT360" s="219" t="s">
        <v>341</v>
      </c>
      <c r="AU360" s="219" t="s">
        <v>87</v>
      </c>
      <c r="AY360" s="16" t="s">
        <v>144</v>
      </c>
      <c r="BE360" s="220">
        <f>IF(N360="základní",J360,0)</f>
        <v>56924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6" t="s">
        <v>85</v>
      </c>
      <c r="BK360" s="220">
        <f>ROUND(I360*H360,2)</f>
        <v>56924</v>
      </c>
      <c r="BL360" s="16" t="s">
        <v>150</v>
      </c>
      <c r="BM360" s="219" t="s">
        <v>1213</v>
      </c>
    </row>
    <row r="361" spans="1:65" s="12" customFormat="1" x14ac:dyDescent="0.2">
      <c r="B361" s="221"/>
      <c r="C361" s="222"/>
      <c r="D361" s="223" t="s">
        <v>152</v>
      </c>
      <c r="E361" s="224" t="s">
        <v>1</v>
      </c>
      <c r="F361" s="225" t="s">
        <v>1214</v>
      </c>
      <c r="G361" s="222"/>
      <c r="H361" s="226">
        <v>10</v>
      </c>
      <c r="I361" s="227"/>
      <c r="J361" s="222"/>
      <c r="K361" s="222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152</v>
      </c>
      <c r="AU361" s="232" t="s">
        <v>87</v>
      </c>
      <c r="AV361" s="12" t="s">
        <v>87</v>
      </c>
      <c r="AW361" s="12" t="s">
        <v>35</v>
      </c>
      <c r="AX361" s="12" t="s">
        <v>85</v>
      </c>
      <c r="AY361" s="232" t="s">
        <v>144</v>
      </c>
    </row>
    <row r="362" spans="1:65" s="1" customFormat="1" ht="21.75" customHeight="1" x14ac:dyDescent="0.2">
      <c r="A362" s="33"/>
      <c r="B362" s="34"/>
      <c r="C362" s="208" t="s">
        <v>622</v>
      </c>
      <c r="D362" s="208" t="s">
        <v>146</v>
      </c>
      <c r="E362" s="209" t="s">
        <v>675</v>
      </c>
      <c r="F362" s="210" t="s">
        <v>676</v>
      </c>
      <c r="G362" s="211" t="s">
        <v>507</v>
      </c>
      <c r="H362" s="212">
        <v>7</v>
      </c>
      <c r="I362" s="213">
        <v>984.2</v>
      </c>
      <c r="J362" s="212">
        <f>ROUND(I362*H362,2)</f>
        <v>6889.4</v>
      </c>
      <c r="K362" s="214"/>
      <c r="L362" s="38"/>
      <c r="M362" s="215" t="s">
        <v>1</v>
      </c>
      <c r="N362" s="216" t="s">
        <v>43</v>
      </c>
      <c r="O362" s="70"/>
      <c r="P362" s="217">
        <f>O362*H362</f>
        <v>0</v>
      </c>
      <c r="Q362" s="217">
        <v>3.9269999999999999E-2</v>
      </c>
      <c r="R362" s="217">
        <f>Q362*H362</f>
        <v>0.27488999999999997</v>
      </c>
      <c r="S362" s="217">
        <v>0</v>
      </c>
      <c r="T362" s="218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19" t="s">
        <v>150</v>
      </c>
      <c r="AT362" s="219" t="s">
        <v>146</v>
      </c>
      <c r="AU362" s="219" t="s">
        <v>87</v>
      </c>
      <c r="AY362" s="16" t="s">
        <v>144</v>
      </c>
      <c r="BE362" s="220">
        <f>IF(N362="základní",J362,0)</f>
        <v>6889.4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6" t="s">
        <v>85</v>
      </c>
      <c r="BK362" s="220">
        <f>ROUND(I362*H362,2)</f>
        <v>6889.4</v>
      </c>
      <c r="BL362" s="16" t="s">
        <v>150</v>
      </c>
      <c r="BM362" s="219" t="s">
        <v>1215</v>
      </c>
    </row>
    <row r="363" spans="1:65" s="12" customFormat="1" x14ac:dyDescent="0.2">
      <c r="B363" s="221"/>
      <c r="C363" s="222"/>
      <c r="D363" s="223" t="s">
        <v>152</v>
      </c>
      <c r="E363" s="224" t="s">
        <v>1</v>
      </c>
      <c r="F363" s="225" t="s">
        <v>1216</v>
      </c>
      <c r="G363" s="222"/>
      <c r="H363" s="226">
        <v>7</v>
      </c>
      <c r="I363" s="227"/>
      <c r="J363" s="222"/>
      <c r="K363" s="222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152</v>
      </c>
      <c r="AU363" s="232" t="s">
        <v>87</v>
      </c>
      <c r="AV363" s="12" t="s">
        <v>87</v>
      </c>
      <c r="AW363" s="12" t="s">
        <v>35</v>
      </c>
      <c r="AX363" s="12" t="s">
        <v>85</v>
      </c>
      <c r="AY363" s="232" t="s">
        <v>144</v>
      </c>
    </row>
    <row r="364" spans="1:65" s="1" customFormat="1" ht="21.75" customHeight="1" x14ac:dyDescent="0.2">
      <c r="A364" s="33"/>
      <c r="B364" s="34"/>
      <c r="C364" s="254" t="s">
        <v>626</v>
      </c>
      <c r="D364" s="254" t="s">
        <v>341</v>
      </c>
      <c r="E364" s="255" t="s">
        <v>680</v>
      </c>
      <c r="F364" s="256" t="s">
        <v>681</v>
      </c>
      <c r="G364" s="257" t="s">
        <v>507</v>
      </c>
      <c r="H364" s="258">
        <v>7</v>
      </c>
      <c r="I364" s="259">
        <v>4344.2</v>
      </c>
      <c r="J364" s="258">
        <f>ROUND(I364*H364,2)</f>
        <v>30409.4</v>
      </c>
      <c r="K364" s="260"/>
      <c r="L364" s="261"/>
      <c r="M364" s="262" t="s">
        <v>1</v>
      </c>
      <c r="N364" s="263" t="s">
        <v>43</v>
      </c>
      <c r="O364" s="70"/>
      <c r="P364" s="217">
        <f>O364*H364</f>
        <v>0</v>
      </c>
      <c r="Q364" s="217">
        <v>0.52100000000000002</v>
      </c>
      <c r="R364" s="217">
        <f>Q364*H364</f>
        <v>3.6470000000000002</v>
      </c>
      <c r="S364" s="217">
        <v>0</v>
      </c>
      <c r="T364" s="218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19" t="s">
        <v>195</v>
      </c>
      <c r="AT364" s="219" t="s">
        <v>341</v>
      </c>
      <c r="AU364" s="219" t="s">
        <v>87</v>
      </c>
      <c r="AY364" s="16" t="s">
        <v>144</v>
      </c>
      <c r="BE364" s="220">
        <f>IF(N364="základní",J364,0)</f>
        <v>30409.4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16" t="s">
        <v>85</v>
      </c>
      <c r="BK364" s="220">
        <f>ROUND(I364*H364,2)</f>
        <v>30409.4</v>
      </c>
      <c r="BL364" s="16" t="s">
        <v>150</v>
      </c>
      <c r="BM364" s="219" t="s">
        <v>1217</v>
      </c>
    </row>
    <row r="365" spans="1:65" s="12" customFormat="1" x14ac:dyDescent="0.2">
      <c r="B365" s="221"/>
      <c r="C365" s="222"/>
      <c r="D365" s="223" t="s">
        <v>152</v>
      </c>
      <c r="E365" s="224" t="s">
        <v>1</v>
      </c>
      <c r="F365" s="225" t="s">
        <v>190</v>
      </c>
      <c r="G365" s="222"/>
      <c r="H365" s="226">
        <v>7</v>
      </c>
      <c r="I365" s="227"/>
      <c r="J365" s="222"/>
      <c r="K365" s="222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152</v>
      </c>
      <c r="AU365" s="232" t="s">
        <v>87</v>
      </c>
      <c r="AV365" s="12" t="s">
        <v>87</v>
      </c>
      <c r="AW365" s="12" t="s">
        <v>35</v>
      </c>
      <c r="AX365" s="12" t="s">
        <v>85</v>
      </c>
      <c r="AY365" s="232" t="s">
        <v>144</v>
      </c>
    </row>
    <row r="366" spans="1:65" s="1" customFormat="1" ht="21.75" customHeight="1" x14ac:dyDescent="0.2">
      <c r="A366" s="33"/>
      <c r="B366" s="34"/>
      <c r="C366" s="254" t="s">
        <v>630</v>
      </c>
      <c r="D366" s="254" t="s">
        <v>341</v>
      </c>
      <c r="E366" s="255" t="s">
        <v>670</v>
      </c>
      <c r="F366" s="256" t="s">
        <v>671</v>
      </c>
      <c r="G366" s="257" t="s">
        <v>507</v>
      </c>
      <c r="H366" s="258">
        <v>44</v>
      </c>
      <c r="I366" s="259">
        <v>207.2</v>
      </c>
      <c r="J366" s="258">
        <f>ROUND(I366*H366,2)</f>
        <v>9116.7999999999993</v>
      </c>
      <c r="K366" s="260"/>
      <c r="L366" s="261"/>
      <c r="M366" s="262" t="s">
        <v>1</v>
      </c>
      <c r="N366" s="263" t="s">
        <v>43</v>
      </c>
      <c r="O366" s="70"/>
      <c r="P366" s="217">
        <f>O366*H366</f>
        <v>0</v>
      </c>
      <c r="Q366" s="217">
        <v>2E-3</v>
      </c>
      <c r="R366" s="217">
        <f>Q366*H366</f>
        <v>8.7999999999999995E-2</v>
      </c>
      <c r="S366" s="217">
        <v>0</v>
      </c>
      <c r="T366" s="218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19" t="s">
        <v>195</v>
      </c>
      <c r="AT366" s="219" t="s">
        <v>341</v>
      </c>
      <c r="AU366" s="219" t="s">
        <v>87</v>
      </c>
      <c r="AY366" s="16" t="s">
        <v>144</v>
      </c>
      <c r="BE366" s="220">
        <f>IF(N366="základní",J366,0)</f>
        <v>9116.7999999999993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6" t="s">
        <v>85</v>
      </c>
      <c r="BK366" s="220">
        <f>ROUND(I366*H366,2)</f>
        <v>9116.7999999999993</v>
      </c>
      <c r="BL366" s="16" t="s">
        <v>150</v>
      </c>
      <c r="BM366" s="219" t="s">
        <v>1218</v>
      </c>
    </row>
    <row r="367" spans="1:65" s="12" customFormat="1" x14ac:dyDescent="0.2">
      <c r="B367" s="221"/>
      <c r="C367" s="222"/>
      <c r="D367" s="223" t="s">
        <v>152</v>
      </c>
      <c r="E367" s="224" t="s">
        <v>1</v>
      </c>
      <c r="F367" s="225" t="s">
        <v>1219</v>
      </c>
      <c r="G367" s="222"/>
      <c r="H367" s="226">
        <v>44</v>
      </c>
      <c r="I367" s="227"/>
      <c r="J367" s="222"/>
      <c r="K367" s="222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152</v>
      </c>
      <c r="AU367" s="232" t="s">
        <v>87</v>
      </c>
      <c r="AV367" s="12" t="s">
        <v>87</v>
      </c>
      <c r="AW367" s="12" t="s">
        <v>35</v>
      </c>
      <c r="AX367" s="12" t="s">
        <v>85</v>
      </c>
      <c r="AY367" s="232" t="s">
        <v>144</v>
      </c>
    </row>
    <row r="368" spans="1:65" s="1" customFormat="1" ht="21.75" customHeight="1" x14ac:dyDescent="0.2">
      <c r="A368" s="33"/>
      <c r="B368" s="34"/>
      <c r="C368" s="208" t="s">
        <v>634</v>
      </c>
      <c r="D368" s="208" t="s">
        <v>146</v>
      </c>
      <c r="E368" s="209" t="s">
        <v>684</v>
      </c>
      <c r="F368" s="210" t="s">
        <v>685</v>
      </c>
      <c r="G368" s="211" t="s">
        <v>507</v>
      </c>
      <c r="H368" s="212">
        <v>19</v>
      </c>
      <c r="I368" s="213">
        <v>4634</v>
      </c>
      <c r="J368" s="212">
        <f>ROUND(I368*H368,2)</f>
        <v>88046</v>
      </c>
      <c r="K368" s="214"/>
      <c r="L368" s="38"/>
      <c r="M368" s="215" t="s">
        <v>1</v>
      </c>
      <c r="N368" s="216" t="s">
        <v>43</v>
      </c>
      <c r="O368" s="70"/>
      <c r="P368" s="217">
        <f>O368*H368</f>
        <v>0</v>
      </c>
      <c r="Q368" s="217">
        <v>5.8029999999999998E-2</v>
      </c>
      <c r="R368" s="217">
        <f>Q368*H368</f>
        <v>1.1025700000000001</v>
      </c>
      <c r="S368" s="217">
        <v>0</v>
      </c>
      <c r="T368" s="218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19" t="s">
        <v>150</v>
      </c>
      <c r="AT368" s="219" t="s">
        <v>146</v>
      </c>
      <c r="AU368" s="219" t="s">
        <v>87</v>
      </c>
      <c r="AY368" s="16" t="s">
        <v>144</v>
      </c>
      <c r="BE368" s="220">
        <f>IF(N368="základní",J368,0)</f>
        <v>88046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6" t="s">
        <v>85</v>
      </c>
      <c r="BK368" s="220">
        <f>ROUND(I368*H368,2)</f>
        <v>88046</v>
      </c>
      <c r="BL368" s="16" t="s">
        <v>150</v>
      </c>
      <c r="BM368" s="219" t="s">
        <v>1220</v>
      </c>
    </row>
    <row r="369" spans="1:65" s="12" customFormat="1" x14ac:dyDescent="0.2">
      <c r="B369" s="221"/>
      <c r="C369" s="222"/>
      <c r="D369" s="223" t="s">
        <v>152</v>
      </c>
      <c r="E369" s="224" t="s">
        <v>1</v>
      </c>
      <c r="F369" s="225" t="s">
        <v>1221</v>
      </c>
      <c r="G369" s="222"/>
      <c r="H369" s="226">
        <v>19</v>
      </c>
      <c r="I369" s="227"/>
      <c r="J369" s="222"/>
      <c r="K369" s="222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152</v>
      </c>
      <c r="AU369" s="232" t="s">
        <v>87</v>
      </c>
      <c r="AV369" s="12" t="s">
        <v>87</v>
      </c>
      <c r="AW369" s="12" t="s">
        <v>35</v>
      </c>
      <c r="AX369" s="12" t="s">
        <v>85</v>
      </c>
      <c r="AY369" s="232" t="s">
        <v>144</v>
      </c>
    </row>
    <row r="370" spans="1:65" s="1" customFormat="1" ht="21.75" customHeight="1" x14ac:dyDescent="0.2">
      <c r="A370" s="33"/>
      <c r="B370" s="34"/>
      <c r="C370" s="208" t="s">
        <v>638</v>
      </c>
      <c r="D370" s="208" t="s">
        <v>146</v>
      </c>
      <c r="E370" s="209" t="s">
        <v>689</v>
      </c>
      <c r="F370" s="210" t="s">
        <v>1222</v>
      </c>
      <c r="G370" s="211" t="s">
        <v>507</v>
      </c>
      <c r="H370" s="212">
        <v>4</v>
      </c>
      <c r="I370" s="213">
        <v>4984</v>
      </c>
      <c r="J370" s="212">
        <f>ROUND(I370*H370,2)</f>
        <v>19936</v>
      </c>
      <c r="K370" s="214"/>
      <c r="L370" s="38"/>
      <c r="M370" s="215" t="s">
        <v>1</v>
      </c>
      <c r="N370" s="216" t="s">
        <v>43</v>
      </c>
      <c r="O370" s="70"/>
      <c r="P370" s="217">
        <f>O370*H370</f>
        <v>0</v>
      </c>
      <c r="Q370" s="217">
        <v>6.4509999999999998E-2</v>
      </c>
      <c r="R370" s="217">
        <f>Q370*H370</f>
        <v>0.25803999999999999</v>
      </c>
      <c r="S370" s="217">
        <v>0</v>
      </c>
      <c r="T370" s="218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19" t="s">
        <v>150</v>
      </c>
      <c r="AT370" s="219" t="s">
        <v>146</v>
      </c>
      <c r="AU370" s="219" t="s">
        <v>87</v>
      </c>
      <c r="AY370" s="16" t="s">
        <v>144</v>
      </c>
      <c r="BE370" s="220">
        <f>IF(N370="základní",J370,0)</f>
        <v>19936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6" t="s">
        <v>85</v>
      </c>
      <c r="BK370" s="220">
        <f>ROUND(I370*H370,2)</f>
        <v>19936</v>
      </c>
      <c r="BL370" s="16" t="s">
        <v>150</v>
      </c>
      <c r="BM370" s="219" t="s">
        <v>1223</v>
      </c>
    </row>
    <row r="371" spans="1:65" s="12" customFormat="1" x14ac:dyDescent="0.2">
      <c r="B371" s="221"/>
      <c r="C371" s="222"/>
      <c r="D371" s="223" t="s">
        <v>152</v>
      </c>
      <c r="E371" s="224" t="s">
        <v>1</v>
      </c>
      <c r="F371" s="225" t="s">
        <v>1224</v>
      </c>
      <c r="G371" s="222"/>
      <c r="H371" s="226">
        <v>4</v>
      </c>
      <c r="I371" s="227"/>
      <c r="J371" s="222"/>
      <c r="K371" s="222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152</v>
      </c>
      <c r="AU371" s="232" t="s">
        <v>87</v>
      </c>
      <c r="AV371" s="12" t="s">
        <v>87</v>
      </c>
      <c r="AW371" s="12" t="s">
        <v>35</v>
      </c>
      <c r="AX371" s="12" t="s">
        <v>85</v>
      </c>
      <c r="AY371" s="232" t="s">
        <v>144</v>
      </c>
    </row>
    <row r="372" spans="1:65" s="1" customFormat="1" ht="21.75" customHeight="1" x14ac:dyDescent="0.2">
      <c r="A372" s="33"/>
      <c r="B372" s="34"/>
      <c r="C372" s="208" t="s">
        <v>642</v>
      </c>
      <c r="D372" s="208" t="s">
        <v>146</v>
      </c>
      <c r="E372" s="209" t="s">
        <v>694</v>
      </c>
      <c r="F372" s="210" t="s">
        <v>695</v>
      </c>
      <c r="G372" s="211" t="s">
        <v>507</v>
      </c>
      <c r="H372" s="212">
        <v>17</v>
      </c>
      <c r="I372" s="213">
        <v>2646</v>
      </c>
      <c r="J372" s="212">
        <f>ROUND(I372*H372,2)</f>
        <v>44982</v>
      </c>
      <c r="K372" s="214"/>
      <c r="L372" s="38"/>
      <c r="M372" s="215" t="s">
        <v>1</v>
      </c>
      <c r="N372" s="216" t="s">
        <v>43</v>
      </c>
      <c r="O372" s="70"/>
      <c r="P372" s="217">
        <f>O372*H372</f>
        <v>0</v>
      </c>
      <c r="Q372" s="217">
        <v>1.136E-2</v>
      </c>
      <c r="R372" s="217">
        <f>Q372*H372</f>
        <v>0.19312000000000001</v>
      </c>
      <c r="S372" s="217">
        <v>0</v>
      </c>
      <c r="T372" s="218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19" t="s">
        <v>150</v>
      </c>
      <c r="AT372" s="219" t="s">
        <v>146</v>
      </c>
      <c r="AU372" s="219" t="s">
        <v>87</v>
      </c>
      <c r="AY372" s="16" t="s">
        <v>144</v>
      </c>
      <c r="BE372" s="220">
        <f>IF(N372="základní",J372,0)</f>
        <v>44982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16" t="s">
        <v>85</v>
      </c>
      <c r="BK372" s="220">
        <f>ROUND(I372*H372,2)</f>
        <v>44982</v>
      </c>
      <c r="BL372" s="16" t="s">
        <v>150</v>
      </c>
      <c r="BM372" s="219" t="s">
        <v>1225</v>
      </c>
    </row>
    <row r="373" spans="1:65" s="12" customFormat="1" x14ac:dyDescent="0.2">
      <c r="B373" s="221"/>
      <c r="C373" s="222"/>
      <c r="D373" s="223" t="s">
        <v>152</v>
      </c>
      <c r="E373" s="224" t="s">
        <v>1</v>
      </c>
      <c r="F373" s="225" t="s">
        <v>1226</v>
      </c>
      <c r="G373" s="222"/>
      <c r="H373" s="226">
        <v>17</v>
      </c>
      <c r="I373" s="227"/>
      <c r="J373" s="222"/>
      <c r="K373" s="222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152</v>
      </c>
      <c r="AU373" s="232" t="s">
        <v>87</v>
      </c>
      <c r="AV373" s="12" t="s">
        <v>87</v>
      </c>
      <c r="AW373" s="12" t="s">
        <v>35</v>
      </c>
      <c r="AX373" s="12" t="s">
        <v>85</v>
      </c>
      <c r="AY373" s="232" t="s">
        <v>144</v>
      </c>
    </row>
    <row r="374" spans="1:65" s="1" customFormat="1" ht="21.75" customHeight="1" x14ac:dyDescent="0.2">
      <c r="A374" s="33"/>
      <c r="B374" s="34"/>
      <c r="C374" s="208" t="s">
        <v>647</v>
      </c>
      <c r="D374" s="208" t="s">
        <v>146</v>
      </c>
      <c r="E374" s="209" t="s">
        <v>699</v>
      </c>
      <c r="F374" s="210" t="s">
        <v>700</v>
      </c>
      <c r="G374" s="211" t="s">
        <v>507</v>
      </c>
      <c r="H374" s="212">
        <v>5</v>
      </c>
      <c r="I374" s="213">
        <v>3598</v>
      </c>
      <c r="J374" s="212">
        <f>ROUND(I374*H374,2)</f>
        <v>17990</v>
      </c>
      <c r="K374" s="214"/>
      <c r="L374" s="38"/>
      <c r="M374" s="215" t="s">
        <v>1</v>
      </c>
      <c r="N374" s="216" t="s">
        <v>43</v>
      </c>
      <c r="O374" s="70"/>
      <c r="P374" s="217">
        <f>O374*H374</f>
        <v>0</v>
      </c>
      <c r="Q374" s="217">
        <v>1.8180000000000002E-2</v>
      </c>
      <c r="R374" s="217">
        <f>Q374*H374</f>
        <v>9.0900000000000009E-2</v>
      </c>
      <c r="S374" s="217">
        <v>0</v>
      </c>
      <c r="T374" s="218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19" t="s">
        <v>150</v>
      </c>
      <c r="AT374" s="219" t="s">
        <v>146</v>
      </c>
      <c r="AU374" s="219" t="s">
        <v>87</v>
      </c>
      <c r="AY374" s="16" t="s">
        <v>144</v>
      </c>
      <c r="BE374" s="220">
        <f>IF(N374="základní",J374,0)</f>
        <v>17990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16" t="s">
        <v>85</v>
      </c>
      <c r="BK374" s="220">
        <f>ROUND(I374*H374,2)</f>
        <v>17990</v>
      </c>
      <c r="BL374" s="16" t="s">
        <v>150</v>
      </c>
      <c r="BM374" s="219" t="s">
        <v>1227</v>
      </c>
    </row>
    <row r="375" spans="1:65" s="12" customFormat="1" x14ac:dyDescent="0.2">
      <c r="B375" s="221"/>
      <c r="C375" s="222"/>
      <c r="D375" s="223" t="s">
        <v>152</v>
      </c>
      <c r="E375" s="224" t="s">
        <v>1</v>
      </c>
      <c r="F375" s="225" t="s">
        <v>1228</v>
      </c>
      <c r="G375" s="222"/>
      <c r="H375" s="226">
        <v>5</v>
      </c>
      <c r="I375" s="227"/>
      <c r="J375" s="222"/>
      <c r="K375" s="222"/>
      <c r="L375" s="228"/>
      <c r="M375" s="229"/>
      <c r="N375" s="230"/>
      <c r="O375" s="230"/>
      <c r="P375" s="230"/>
      <c r="Q375" s="230"/>
      <c r="R375" s="230"/>
      <c r="S375" s="230"/>
      <c r="T375" s="231"/>
      <c r="AT375" s="232" t="s">
        <v>152</v>
      </c>
      <c r="AU375" s="232" t="s">
        <v>87</v>
      </c>
      <c r="AV375" s="12" t="s">
        <v>87</v>
      </c>
      <c r="AW375" s="12" t="s">
        <v>35</v>
      </c>
      <c r="AX375" s="12" t="s">
        <v>85</v>
      </c>
      <c r="AY375" s="232" t="s">
        <v>144</v>
      </c>
    </row>
    <row r="376" spans="1:65" s="1" customFormat="1" ht="21.75" customHeight="1" x14ac:dyDescent="0.2">
      <c r="A376" s="33"/>
      <c r="B376" s="34"/>
      <c r="C376" s="208" t="s">
        <v>651</v>
      </c>
      <c r="D376" s="208" t="s">
        <v>146</v>
      </c>
      <c r="E376" s="209" t="s">
        <v>704</v>
      </c>
      <c r="F376" s="210" t="s">
        <v>1229</v>
      </c>
      <c r="G376" s="211" t="s">
        <v>507</v>
      </c>
      <c r="H376" s="212">
        <v>23</v>
      </c>
      <c r="I376" s="213">
        <v>1169</v>
      </c>
      <c r="J376" s="212">
        <f>ROUND(I376*H376,2)</f>
        <v>26887</v>
      </c>
      <c r="K376" s="214"/>
      <c r="L376" s="38"/>
      <c r="M376" s="215" t="s">
        <v>1</v>
      </c>
      <c r="N376" s="216" t="s">
        <v>43</v>
      </c>
      <c r="O376" s="70"/>
      <c r="P376" s="217">
        <f>O376*H376</f>
        <v>0</v>
      </c>
      <c r="Q376" s="217">
        <v>6.2199999999999998E-3</v>
      </c>
      <c r="R376" s="217">
        <f>Q376*H376</f>
        <v>0.14305999999999999</v>
      </c>
      <c r="S376" s="217">
        <v>0</v>
      </c>
      <c r="T376" s="218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19" t="s">
        <v>150</v>
      </c>
      <c r="AT376" s="219" t="s">
        <v>146</v>
      </c>
      <c r="AU376" s="219" t="s">
        <v>87</v>
      </c>
      <c r="AY376" s="16" t="s">
        <v>144</v>
      </c>
      <c r="BE376" s="220">
        <f>IF(N376="základní",J376,0)</f>
        <v>26887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16" t="s">
        <v>85</v>
      </c>
      <c r="BK376" s="220">
        <f>ROUND(I376*H376,2)</f>
        <v>26887</v>
      </c>
      <c r="BL376" s="16" t="s">
        <v>150</v>
      </c>
      <c r="BM376" s="219" t="s">
        <v>1230</v>
      </c>
    </row>
    <row r="377" spans="1:65" s="12" customFormat="1" x14ac:dyDescent="0.2">
      <c r="B377" s="221"/>
      <c r="C377" s="222"/>
      <c r="D377" s="223" t="s">
        <v>152</v>
      </c>
      <c r="E377" s="224" t="s">
        <v>1</v>
      </c>
      <c r="F377" s="225" t="s">
        <v>1231</v>
      </c>
      <c r="G377" s="222"/>
      <c r="H377" s="226">
        <v>23</v>
      </c>
      <c r="I377" s="227"/>
      <c r="J377" s="222"/>
      <c r="K377" s="222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152</v>
      </c>
      <c r="AU377" s="232" t="s">
        <v>87</v>
      </c>
      <c r="AV377" s="12" t="s">
        <v>87</v>
      </c>
      <c r="AW377" s="12" t="s">
        <v>35</v>
      </c>
      <c r="AX377" s="12" t="s">
        <v>85</v>
      </c>
      <c r="AY377" s="232" t="s">
        <v>144</v>
      </c>
    </row>
    <row r="378" spans="1:65" s="1" customFormat="1" ht="21.75" customHeight="1" x14ac:dyDescent="0.2">
      <c r="A378" s="33"/>
      <c r="B378" s="34"/>
      <c r="C378" s="208" t="s">
        <v>656</v>
      </c>
      <c r="D378" s="208" t="s">
        <v>146</v>
      </c>
      <c r="E378" s="209" t="s">
        <v>709</v>
      </c>
      <c r="F378" s="210" t="s">
        <v>710</v>
      </c>
      <c r="G378" s="211" t="s">
        <v>507</v>
      </c>
      <c r="H378" s="212">
        <v>23</v>
      </c>
      <c r="I378" s="213">
        <v>114.66</v>
      </c>
      <c r="J378" s="212">
        <f>ROUND(I378*H378,2)</f>
        <v>2637.18</v>
      </c>
      <c r="K378" s="214"/>
      <c r="L378" s="38"/>
      <c r="M378" s="215" t="s">
        <v>1</v>
      </c>
      <c r="N378" s="216" t="s">
        <v>43</v>
      </c>
      <c r="O378" s="70"/>
      <c r="P378" s="217">
        <f>O378*H378</f>
        <v>0</v>
      </c>
      <c r="Q378" s="217">
        <v>0</v>
      </c>
      <c r="R378" s="217">
        <f>Q378*H378</f>
        <v>0</v>
      </c>
      <c r="S378" s="217">
        <v>0</v>
      </c>
      <c r="T378" s="218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19" t="s">
        <v>150</v>
      </c>
      <c r="AT378" s="219" t="s">
        <v>146</v>
      </c>
      <c r="AU378" s="219" t="s">
        <v>87</v>
      </c>
      <c r="AY378" s="16" t="s">
        <v>144</v>
      </c>
      <c r="BE378" s="220">
        <f>IF(N378="základní",J378,0)</f>
        <v>2637.18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6" t="s">
        <v>85</v>
      </c>
      <c r="BK378" s="220">
        <f>ROUND(I378*H378,2)</f>
        <v>2637.18</v>
      </c>
      <c r="BL378" s="16" t="s">
        <v>150</v>
      </c>
      <c r="BM378" s="219" t="s">
        <v>1232</v>
      </c>
    </row>
    <row r="379" spans="1:65" s="12" customFormat="1" x14ac:dyDescent="0.2">
      <c r="B379" s="221"/>
      <c r="C379" s="222"/>
      <c r="D379" s="223" t="s">
        <v>152</v>
      </c>
      <c r="E379" s="224" t="s">
        <v>1</v>
      </c>
      <c r="F379" s="225" t="s">
        <v>284</v>
      </c>
      <c r="G379" s="222"/>
      <c r="H379" s="226">
        <v>23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152</v>
      </c>
      <c r="AU379" s="232" t="s">
        <v>87</v>
      </c>
      <c r="AV379" s="12" t="s">
        <v>87</v>
      </c>
      <c r="AW379" s="12" t="s">
        <v>35</v>
      </c>
      <c r="AX379" s="12" t="s">
        <v>85</v>
      </c>
      <c r="AY379" s="232" t="s">
        <v>144</v>
      </c>
    </row>
    <row r="380" spans="1:65" s="1" customFormat="1" ht="21.75" customHeight="1" x14ac:dyDescent="0.2">
      <c r="A380" s="33"/>
      <c r="B380" s="34"/>
      <c r="C380" s="208" t="s">
        <v>661</v>
      </c>
      <c r="D380" s="208" t="s">
        <v>146</v>
      </c>
      <c r="E380" s="209" t="s">
        <v>713</v>
      </c>
      <c r="F380" s="210" t="s">
        <v>714</v>
      </c>
      <c r="G380" s="211" t="s">
        <v>507</v>
      </c>
      <c r="H380" s="212">
        <v>23</v>
      </c>
      <c r="I380" s="213">
        <v>5278</v>
      </c>
      <c r="J380" s="212">
        <f>ROUND(I380*H380,2)</f>
        <v>121394</v>
      </c>
      <c r="K380" s="214"/>
      <c r="L380" s="38"/>
      <c r="M380" s="215" t="s">
        <v>1</v>
      </c>
      <c r="N380" s="216" t="s">
        <v>43</v>
      </c>
      <c r="O380" s="70"/>
      <c r="P380" s="217">
        <f>O380*H380</f>
        <v>0</v>
      </c>
      <c r="Q380" s="217">
        <v>3.5349999999999999E-2</v>
      </c>
      <c r="R380" s="217">
        <f>Q380*H380</f>
        <v>0.81304999999999994</v>
      </c>
      <c r="S380" s="217">
        <v>0</v>
      </c>
      <c r="T380" s="218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19" t="s">
        <v>150</v>
      </c>
      <c r="AT380" s="219" t="s">
        <v>146</v>
      </c>
      <c r="AU380" s="219" t="s">
        <v>87</v>
      </c>
      <c r="AY380" s="16" t="s">
        <v>144</v>
      </c>
      <c r="BE380" s="220">
        <f>IF(N380="základní",J380,0)</f>
        <v>121394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6" t="s">
        <v>85</v>
      </c>
      <c r="BK380" s="220">
        <f>ROUND(I380*H380,2)</f>
        <v>121394</v>
      </c>
      <c r="BL380" s="16" t="s">
        <v>150</v>
      </c>
      <c r="BM380" s="219" t="s">
        <v>1233</v>
      </c>
    </row>
    <row r="381" spans="1:65" s="12" customFormat="1" x14ac:dyDescent="0.2">
      <c r="B381" s="221"/>
      <c r="C381" s="222"/>
      <c r="D381" s="223" t="s">
        <v>152</v>
      </c>
      <c r="E381" s="224" t="s">
        <v>1</v>
      </c>
      <c r="F381" s="225" t="s">
        <v>284</v>
      </c>
      <c r="G381" s="222"/>
      <c r="H381" s="226">
        <v>23</v>
      </c>
      <c r="I381" s="227"/>
      <c r="J381" s="222"/>
      <c r="K381" s="222"/>
      <c r="L381" s="228"/>
      <c r="M381" s="229"/>
      <c r="N381" s="230"/>
      <c r="O381" s="230"/>
      <c r="P381" s="230"/>
      <c r="Q381" s="230"/>
      <c r="R381" s="230"/>
      <c r="S381" s="230"/>
      <c r="T381" s="231"/>
      <c r="AT381" s="232" t="s">
        <v>152</v>
      </c>
      <c r="AU381" s="232" t="s">
        <v>87</v>
      </c>
      <c r="AV381" s="12" t="s">
        <v>87</v>
      </c>
      <c r="AW381" s="12" t="s">
        <v>35</v>
      </c>
      <c r="AX381" s="12" t="s">
        <v>85</v>
      </c>
      <c r="AY381" s="232" t="s">
        <v>144</v>
      </c>
    </row>
    <row r="382" spans="1:65" s="1" customFormat="1" ht="21.75" customHeight="1" x14ac:dyDescent="0.2">
      <c r="A382" s="33"/>
      <c r="B382" s="34"/>
      <c r="C382" s="254" t="s">
        <v>665</v>
      </c>
      <c r="D382" s="254" t="s">
        <v>341</v>
      </c>
      <c r="E382" s="255" t="s">
        <v>717</v>
      </c>
      <c r="F382" s="256" t="s">
        <v>718</v>
      </c>
      <c r="G382" s="257" t="s">
        <v>507</v>
      </c>
      <c r="H382" s="258">
        <v>23</v>
      </c>
      <c r="I382" s="259">
        <v>2198</v>
      </c>
      <c r="J382" s="258">
        <f>ROUND(I382*H382,2)</f>
        <v>50554</v>
      </c>
      <c r="K382" s="260"/>
      <c r="L382" s="261"/>
      <c r="M382" s="262" t="s">
        <v>1</v>
      </c>
      <c r="N382" s="263" t="s">
        <v>43</v>
      </c>
      <c r="O382" s="70"/>
      <c r="P382" s="217">
        <f>O382*H382</f>
        <v>0</v>
      </c>
      <c r="Q382" s="217">
        <v>0.17499999999999999</v>
      </c>
      <c r="R382" s="217">
        <f>Q382*H382</f>
        <v>4.0249999999999995</v>
      </c>
      <c r="S382" s="217">
        <v>0</v>
      </c>
      <c r="T382" s="218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19" t="s">
        <v>195</v>
      </c>
      <c r="AT382" s="219" t="s">
        <v>341</v>
      </c>
      <c r="AU382" s="219" t="s">
        <v>87</v>
      </c>
      <c r="AY382" s="16" t="s">
        <v>144</v>
      </c>
      <c r="BE382" s="220">
        <f>IF(N382="základní",J382,0)</f>
        <v>50554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6" t="s">
        <v>85</v>
      </c>
      <c r="BK382" s="220">
        <f>ROUND(I382*H382,2)</f>
        <v>50554</v>
      </c>
      <c r="BL382" s="16" t="s">
        <v>150</v>
      </c>
      <c r="BM382" s="219" t="s">
        <v>1234</v>
      </c>
    </row>
    <row r="383" spans="1:65" s="12" customFormat="1" x14ac:dyDescent="0.2">
      <c r="B383" s="221"/>
      <c r="C383" s="222"/>
      <c r="D383" s="223" t="s">
        <v>152</v>
      </c>
      <c r="E383" s="224" t="s">
        <v>1</v>
      </c>
      <c r="F383" s="225" t="s">
        <v>284</v>
      </c>
      <c r="G383" s="222"/>
      <c r="H383" s="226">
        <v>23</v>
      </c>
      <c r="I383" s="227"/>
      <c r="J383" s="222"/>
      <c r="K383" s="222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152</v>
      </c>
      <c r="AU383" s="232" t="s">
        <v>87</v>
      </c>
      <c r="AV383" s="12" t="s">
        <v>87</v>
      </c>
      <c r="AW383" s="12" t="s">
        <v>35</v>
      </c>
      <c r="AX383" s="12" t="s">
        <v>85</v>
      </c>
      <c r="AY383" s="232" t="s">
        <v>144</v>
      </c>
    </row>
    <row r="384" spans="1:65" s="1" customFormat="1" ht="21.75" customHeight="1" x14ac:dyDescent="0.2">
      <c r="A384" s="33"/>
      <c r="B384" s="34"/>
      <c r="C384" s="208" t="s">
        <v>669</v>
      </c>
      <c r="D384" s="208" t="s">
        <v>146</v>
      </c>
      <c r="E384" s="209" t="s">
        <v>1235</v>
      </c>
      <c r="F384" s="210" t="s">
        <v>1236</v>
      </c>
      <c r="G384" s="211" t="s">
        <v>507</v>
      </c>
      <c r="H384" s="212">
        <v>1</v>
      </c>
      <c r="I384" s="213">
        <v>10136</v>
      </c>
      <c r="J384" s="212">
        <f>ROUND(I384*H384,2)</f>
        <v>10136</v>
      </c>
      <c r="K384" s="214"/>
      <c r="L384" s="38"/>
      <c r="M384" s="215" t="s">
        <v>1</v>
      </c>
      <c r="N384" s="216" t="s">
        <v>43</v>
      </c>
      <c r="O384" s="70"/>
      <c r="P384" s="217">
        <f>O384*H384</f>
        <v>0</v>
      </c>
      <c r="Q384" s="217">
        <v>0.11045000000000001</v>
      </c>
      <c r="R384" s="217">
        <f>Q384*H384</f>
        <v>0.11045000000000001</v>
      </c>
      <c r="S384" s="217">
        <v>0</v>
      </c>
      <c r="T384" s="218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19" t="s">
        <v>150</v>
      </c>
      <c r="AT384" s="219" t="s">
        <v>146</v>
      </c>
      <c r="AU384" s="219" t="s">
        <v>87</v>
      </c>
      <c r="AY384" s="16" t="s">
        <v>144</v>
      </c>
      <c r="BE384" s="220">
        <f>IF(N384="základní",J384,0)</f>
        <v>10136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6" t="s">
        <v>85</v>
      </c>
      <c r="BK384" s="220">
        <f>ROUND(I384*H384,2)</f>
        <v>10136</v>
      </c>
      <c r="BL384" s="16" t="s">
        <v>150</v>
      </c>
      <c r="BM384" s="219" t="s">
        <v>1237</v>
      </c>
    </row>
    <row r="385" spans="1:65" s="12" customFormat="1" x14ac:dyDescent="0.2">
      <c r="B385" s="221"/>
      <c r="C385" s="222"/>
      <c r="D385" s="223" t="s">
        <v>152</v>
      </c>
      <c r="E385" s="224" t="s">
        <v>1</v>
      </c>
      <c r="F385" s="225" t="s">
        <v>1238</v>
      </c>
      <c r="G385" s="222"/>
      <c r="H385" s="226">
        <v>1</v>
      </c>
      <c r="I385" s="227"/>
      <c r="J385" s="222"/>
      <c r="K385" s="222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152</v>
      </c>
      <c r="AU385" s="232" t="s">
        <v>87</v>
      </c>
      <c r="AV385" s="12" t="s">
        <v>87</v>
      </c>
      <c r="AW385" s="12" t="s">
        <v>35</v>
      </c>
      <c r="AX385" s="12" t="s">
        <v>85</v>
      </c>
      <c r="AY385" s="232" t="s">
        <v>144</v>
      </c>
    </row>
    <row r="386" spans="1:65" s="1" customFormat="1" ht="33" customHeight="1" x14ac:dyDescent="0.2">
      <c r="A386" s="33"/>
      <c r="B386" s="34"/>
      <c r="C386" s="208" t="s">
        <v>674</v>
      </c>
      <c r="D386" s="208" t="s">
        <v>146</v>
      </c>
      <c r="E386" s="209" t="s">
        <v>1239</v>
      </c>
      <c r="F386" s="210" t="s">
        <v>1240</v>
      </c>
      <c r="G386" s="211" t="s">
        <v>507</v>
      </c>
      <c r="H386" s="212">
        <v>3</v>
      </c>
      <c r="I386" s="213">
        <v>11830</v>
      </c>
      <c r="J386" s="212">
        <f>ROUND(I386*H386,2)</f>
        <v>35490</v>
      </c>
      <c r="K386" s="214"/>
      <c r="L386" s="38"/>
      <c r="M386" s="215" t="s">
        <v>1</v>
      </c>
      <c r="N386" s="216" t="s">
        <v>43</v>
      </c>
      <c r="O386" s="70"/>
      <c r="P386" s="217">
        <f>O386*H386</f>
        <v>0</v>
      </c>
      <c r="Q386" s="217">
        <v>0.11337999999999999</v>
      </c>
      <c r="R386" s="217">
        <f>Q386*H386</f>
        <v>0.34014</v>
      </c>
      <c r="S386" s="217">
        <v>0</v>
      </c>
      <c r="T386" s="218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19" t="s">
        <v>150</v>
      </c>
      <c r="AT386" s="219" t="s">
        <v>146</v>
      </c>
      <c r="AU386" s="219" t="s">
        <v>87</v>
      </c>
      <c r="AY386" s="16" t="s">
        <v>144</v>
      </c>
      <c r="BE386" s="220">
        <f>IF(N386="základní",J386,0)</f>
        <v>35490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6" t="s">
        <v>85</v>
      </c>
      <c r="BK386" s="220">
        <f>ROUND(I386*H386,2)</f>
        <v>35490</v>
      </c>
      <c r="BL386" s="16" t="s">
        <v>150</v>
      </c>
      <c r="BM386" s="219" t="s">
        <v>1241</v>
      </c>
    </row>
    <row r="387" spans="1:65" s="12" customFormat="1" x14ac:dyDescent="0.2">
      <c r="B387" s="221"/>
      <c r="C387" s="222"/>
      <c r="D387" s="223" t="s">
        <v>152</v>
      </c>
      <c r="E387" s="224" t="s">
        <v>1</v>
      </c>
      <c r="F387" s="225" t="s">
        <v>1242</v>
      </c>
      <c r="G387" s="222"/>
      <c r="H387" s="226">
        <v>3</v>
      </c>
      <c r="I387" s="227"/>
      <c r="J387" s="222"/>
      <c r="K387" s="222"/>
      <c r="L387" s="228"/>
      <c r="M387" s="229"/>
      <c r="N387" s="230"/>
      <c r="O387" s="230"/>
      <c r="P387" s="230"/>
      <c r="Q387" s="230"/>
      <c r="R387" s="230"/>
      <c r="S387" s="230"/>
      <c r="T387" s="231"/>
      <c r="AT387" s="232" t="s">
        <v>152</v>
      </c>
      <c r="AU387" s="232" t="s">
        <v>87</v>
      </c>
      <c r="AV387" s="12" t="s">
        <v>87</v>
      </c>
      <c r="AW387" s="12" t="s">
        <v>35</v>
      </c>
      <c r="AX387" s="12" t="s">
        <v>85</v>
      </c>
      <c r="AY387" s="232" t="s">
        <v>144</v>
      </c>
    </row>
    <row r="388" spans="1:65" s="1" customFormat="1" ht="21.75" customHeight="1" x14ac:dyDescent="0.2">
      <c r="A388" s="33"/>
      <c r="B388" s="34"/>
      <c r="C388" s="208" t="s">
        <v>679</v>
      </c>
      <c r="D388" s="208" t="s">
        <v>146</v>
      </c>
      <c r="E388" s="209" t="s">
        <v>731</v>
      </c>
      <c r="F388" s="210" t="s">
        <v>732</v>
      </c>
      <c r="G388" s="211" t="s">
        <v>507</v>
      </c>
      <c r="H388" s="212">
        <v>4</v>
      </c>
      <c r="I388" s="213">
        <v>5502</v>
      </c>
      <c r="J388" s="212">
        <f>ROUND(I388*H388,2)</f>
        <v>22008</v>
      </c>
      <c r="K388" s="214"/>
      <c r="L388" s="38"/>
      <c r="M388" s="215" t="s">
        <v>1</v>
      </c>
      <c r="N388" s="216" t="s">
        <v>43</v>
      </c>
      <c r="O388" s="70"/>
      <c r="P388" s="217">
        <f>O388*H388</f>
        <v>0</v>
      </c>
      <c r="Q388" s="217">
        <v>2.4240000000000001E-2</v>
      </c>
      <c r="R388" s="217">
        <f>Q388*H388</f>
        <v>9.6960000000000005E-2</v>
      </c>
      <c r="S388" s="217">
        <v>0</v>
      </c>
      <c r="T388" s="218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19" t="s">
        <v>150</v>
      </c>
      <c r="AT388" s="219" t="s">
        <v>146</v>
      </c>
      <c r="AU388" s="219" t="s">
        <v>87</v>
      </c>
      <c r="AY388" s="16" t="s">
        <v>144</v>
      </c>
      <c r="BE388" s="220">
        <f>IF(N388="základní",J388,0)</f>
        <v>22008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16" t="s">
        <v>85</v>
      </c>
      <c r="BK388" s="220">
        <f>ROUND(I388*H388,2)</f>
        <v>22008</v>
      </c>
      <c r="BL388" s="16" t="s">
        <v>150</v>
      </c>
      <c r="BM388" s="219" t="s">
        <v>1243</v>
      </c>
    </row>
    <row r="389" spans="1:65" s="12" customFormat="1" x14ac:dyDescent="0.2">
      <c r="B389" s="221"/>
      <c r="C389" s="222"/>
      <c r="D389" s="223" t="s">
        <v>152</v>
      </c>
      <c r="E389" s="224" t="s">
        <v>1</v>
      </c>
      <c r="F389" s="225" t="s">
        <v>150</v>
      </c>
      <c r="G389" s="222"/>
      <c r="H389" s="226">
        <v>4</v>
      </c>
      <c r="I389" s="227"/>
      <c r="J389" s="222"/>
      <c r="K389" s="222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152</v>
      </c>
      <c r="AU389" s="232" t="s">
        <v>87</v>
      </c>
      <c r="AV389" s="12" t="s">
        <v>87</v>
      </c>
      <c r="AW389" s="12" t="s">
        <v>35</v>
      </c>
      <c r="AX389" s="12" t="s">
        <v>85</v>
      </c>
      <c r="AY389" s="232" t="s">
        <v>144</v>
      </c>
    </row>
    <row r="390" spans="1:65" s="1" customFormat="1" ht="21.75" customHeight="1" x14ac:dyDescent="0.2">
      <c r="A390" s="33"/>
      <c r="B390" s="34"/>
      <c r="C390" s="208" t="s">
        <v>683</v>
      </c>
      <c r="D390" s="208" t="s">
        <v>146</v>
      </c>
      <c r="E390" s="209" t="s">
        <v>741</v>
      </c>
      <c r="F390" s="210" t="s">
        <v>742</v>
      </c>
      <c r="G390" s="211" t="s">
        <v>507</v>
      </c>
      <c r="H390" s="212">
        <v>4</v>
      </c>
      <c r="I390" s="213">
        <v>152.6</v>
      </c>
      <c r="J390" s="212">
        <f>ROUND(I390*H390,2)</f>
        <v>610.4</v>
      </c>
      <c r="K390" s="214"/>
      <c r="L390" s="38"/>
      <c r="M390" s="215" t="s">
        <v>1</v>
      </c>
      <c r="N390" s="216" t="s">
        <v>43</v>
      </c>
      <c r="O390" s="70"/>
      <c r="P390" s="217">
        <f>O390*H390</f>
        <v>0</v>
      </c>
      <c r="Q390" s="217">
        <v>0</v>
      </c>
      <c r="R390" s="217">
        <f>Q390*H390</f>
        <v>0</v>
      </c>
      <c r="S390" s="217">
        <v>0</v>
      </c>
      <c r="T390" s="218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19" t="s">
        <v>150</v>
      </c>
      <c r="AT390" s="219" t="s">
        <v>146</v>
      </c>
      <c r="AU390" s="219" t="s">
        <v>87</v>
      </c>
      <c r="AY390" s="16" t="s">
        <v>144</v>
      </c>
      <c r="BE390" s="220">
        <f>IF(N390="základní",J390,0)</f>
        <v>610.4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6" t="s">
        <v>85</v>
      </c>
      <c r="BK390" s="220">
        <f>ROUND(I390*H390,2)</f>
        <v>610.4</v>
      </c>
      <c r="BL390" s="16" t="s">
        <v>150</v>
      </c>
      <c r="BM390" s="219" t="s">
        <v>1244</v>
      </c>
    </row>
    <row r="391" spans="1:65" s="12" customFormat="1" x14ac:dyDescent="0.2">
      <c r="B391" s="221"/>
      <c r="C391" s="222"/>
      <c r="D391" s="223" t="s">
        <v>152</v>
      </c>
      <c r="E391" s="224" t="s">
        <v>1</v>
      </c>
      <c r="F391" s="225" t="s">
        <v>150</v>
      </c>
      <c r="G391" s="222"/>
      <c r="H391" s="226">
        <v>4</v>
      </c>
      <c r="I391" s="227"/>
      <c r="J391" s="222"/>
      <c r="K391" s="222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152</v>
      </c>
      <c r="AU391" s="232" t="s">
        <v>87</v>
      </c>
      <c r="AV391" s="12" t="s">
        <v>87</v>
      </c>
      <c r="AW391" s="12" t="s">
        <v>35</v>
      </c>
      <c r="AX391" s="12" t="s">
        <v>85</v>
      </c>
      <c r="AY391" s="232" t="s">
        <v>144</v>
      </c>
    </row>
    <row r="392" spans="1:65" s="1" customFormat="1" ht="33" customHeight="1" x14ac:dyDescent="0.2">
      <c r="A392" s="33"/>
      <c r="B392" s="34"/>
      <c r="C392" s="208" t="s">
        <v>688</v>
      </c>
      <c r="D392" s="208" t="s">
        <v>146</v>
      </c>
      <c r="E392" s="209" t="s">
        <v>745</v>
      </c>
      <c r="F392" s="210" t="s">
        <v>746</v>
      </c>
      <c r="G392" s="211" t="s">
        <v>507</v>
      </c>
      <c r="H392" s="212">
        <v>4</v>
      </c>
      <c r="I392" s="213">
        <v>13482</v>
      </c>
      <c r="J392" s="212">
        <f>ROUND(I392*H392,2)</f>
        <v>53928</v>
      </c>
      <c r="K392" s="214"/>
      <c r="L392" s="38"/>
      <c r="M392" s="215" t="s">
        <v>1</v>
      </c>
      <c r="N392" s="216" t="s">
        <v>43</v>
      </c>
      <c r="O392" s="70"/>
      <c r="P392" s="217">
        <f>O392*H392</f>
        <v>0</v>
      </c>
      <c r="Q392" s="217">
        <v>0.21007999999999999</v>
      </c>
      <c r="R392" s="217">
        <f>Q392*H392</f>
        <v>0.84031999999999996</v>
      </c>
      <c r="S392" s="217">
        <v>0</v>
      </c>
      <c r="T392" s="218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19" t="s">
        <v>150</v>
      </c>
      <c r="AT392" s="219" t="s">
        <v>146</v>
      </c>
      <c r="AU392" s="219" t="s">
        <v>87</v>
      </c>
      <c r="AY392" s="16" t="s">
        <v>144</v>
      </c>
      <c r="BE392" s="220">
        <f>IF(N392="základní",J392,0)</f>
        <v>53928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16" t="s">
        <v>85</v>
      </c>
      <c r="BK392" s="220">
        <f>ROUND(I392*H392,2)</f>
        <v>53928</v>
      </c>
      <c r="BL392" s="16" t="s">
        <v>150</v>
      </c>
      <c r="BM392" s="219" t="s">
        <v>1245</v>
      </c>
    </row>
    <row r="393" spans="1:65" s="12" customFormat="1" x14ac:dyDescent="0.2">
      <c r="B393" s="221"/>
      <c r="C393" s="222"/>
      <c r="D393" s="223" t="s">
        <v>152</v>
      </c>
      <c r="E393" s="224" t="s">
        <v>1</v>
      </c>
      <c r="F393" s="225" t="s">
        <v>150</v>
      </c>
      <c r="G393" s="222"/>
      <c r="H393" s="226">
        <v>4</v>
      </c>
      <c r="I393" s="227"/>
      <c r="J393" s="222"/>
      <c r="K393" s="222"/>
      <c r="L393" s="228"/>
      <c r="M393" s="229"/>
      <c r="N393" s="230"/>
      <c r="O393" s="230"/>
      <c r="P393" s="230"/>
      <c r="Q393" s="230"/>
      <c r="R393" s="230"/>
      <c r="S393" s="230"/>
      <c r="T393" s="231"/>
      <c r="AT393" s="232" t="s">
        <v>152</v>
      </c>
      <c r="AU393" s="232" t="s">
        <v>87</v>
      </c>
      <c r="AV393" s="12" t="s">
        <v>87</v>
      </c>
      <c r="AW393" s="12" t="s">
        <v>35</v>
      </c>
      <c r="AX393" s="12" t="s">
        <v>85</v>
      </c>
      <c r="AY393" s="232" t="s">
        <v>144</v>
      </c>
    </row>
    <row r="394" spans="1:65" s="1" customFormat="1" ht="21.75" customHeight="1" x14ac:dyDescent="0.2">
      <c r="A394" s="33"/>
      <c r="B394" s="34"/>
      <c r="C394" s="254" t="s">
        <v>693</v>
      </c>
      <c r="D394" s="254" t="s">
        <v>341</v>
      </c>
      <c r="E394" s="255" t="s">
        <v>750</v>
      </c>
      <c r="F394" s="256" t="s">
        <v>751</v>
      </c>
      <c r="G394" s="257" t="s">
        <v>507</v>
      </c>
      <c r="H394" s="258">
        <v>4</v>
      </c>
      <c r="I394" s="259">
        <v>1149.4000000000001</v>
      </c>
      <c r="J394" s="258">
        <f>ROUND(I394*H394,2)</f>
        <v>4597.6000000000004</v>
      </c>
      <c r="K394" s="260"/>
      <c r="L394" s="261"/>
      <c r="M394" s="262" t="s">
        <v>1</v>
      </c>
      <c r="N394" s="263" t="s">
        <v>43</v>
      </c>
      <c r="O394" s="70"/>
      <c r="P394" s="217">
        <f>O394*H394</f>
        <v>0</v>
      </c>
      <c r="Q394" s="217">
        <v>0.17499999999999999</v>
      </c>
      <c r="R394" s="217">
        <f>Q394*H394</f>
        <v>0.7</v>
      </c>
      <c r="S394" s="217">
        <v>0</v>
      </c>
      <c r="T394" s="218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19" t="s">
        <v>195</v>
      </c>
      <c r="AT394" s="219" t="s">
        <v>341</v>
      </c>
      <c r="AU394" s="219" t="s">
        <v>87</v>
      </c>
      <c r="AY394" s="16" t="s">
        <v>144</v>
      </c>
      <c r="BE394" s="220">
        <f>IF(N394="základní",J394,0)</f>
        <v>4597.6000000000004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6" t="s">
        <v>85</v>
      </c>
      <c r="BK394" s="220">
        <f>ROUND(I394*H394,2)</f>
        <v>4597.6000000000004</v>
      </c>
      <c r="BL394" s="16" t="s">
        <v>150</v>
      </c>
      <c r="BM394" s="219" t="s">
        <v>1246</v>
      </c>
    </row>
    <row r="395" spans="1:65" s="12" customFormat="1" x14ac:dyDescent="0.2">
      <c r="B395" s="221"/>
      <c r="C395" s="222"/>
      <c r="D395" s="223" t="s">
        <v>152</v>
      </c>
      <c r="E395" s="224" t="s">
        <v>1</v>
      </c>
      <c r="F395" s="225" t="s">
        <v>150</v>
      </c>
      <c r="G395" s="222"/>
      <c r="H395" s="226">
        <v>4</v>
      </c>
      <c r="I395" s="227"/>
      <c r="J395" s="222"/>
      <c r="K395" s="222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152</v>
      </c>
      <c r="AU395" s="232" t="s">
        <v>87</v>
      </c>
      <c r="AV395" s="12" t="s">
        <v>87</v>
      </c>
      <c r="AW395" s="12" t="s">
        <v>35</v>
      </c>
      <c r="AX395" s="12" t="s">
        <v>85</v>
      </c>
      <c r="AY395" s="232" t="s">
        <v>144</v>
      </c>
    </row>
    <row r="396" spans="1:65" s="1" customFormat="1" ht="21.75" customHeight="1" x14ac:dyDescent="0.2">
      <c r="A396" s="33"/>
      <c r="B396" s="34"/>
      <c r="C396" s="208" t="s">
        <v>698</v>
      </c>
      <c r="D396" s="208" t="s">
        <v>146</v>
      </c>
      <c r="E396" s="209" t="s">
        <v>773</v>
      </c>
      <c r="F396" s="210" t="s">
        <v>774</v>
      </c>
      <c r="G396" s="211" t="s">
        <v>507</v>
      </c>
      <c r="H396" s="212">
        <v>17</v>
      </c>
      <c r="I396" s="213">
        <v>1470</v>
      </c>
      <c r="J396" s="212">
        <f>ROUND(I396*H396,2)</f>
        <v>24990</v>
      </c>
      <c r="K396" s="214"/>
      <c r="L396" s="38"/>
      <c r="M396" s="215" t="s">
        <v>1</v>
      </c>
      <c r="N396" s="216" t="s">
        <v>43</v>
      </c>
      <c r="O396" s="70"/>
      <c r="P396" s="217">
        <f>O396*H396</f>
        <v>0</v>
      </c>
      <c r="Q396" s="217">
        <v>0.21734000000000001</v>
      </c>
      <c r="R396" s="217">
        <f>Q396*H396</f>
        <v>3.6947800000000002</v>
      </c>
      <c r="S396" s="217">
        <v>0</v>
      </c>
      <c r="T396" s="218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19" t="s">
        <v>150</v>
      </c>
      <c r="AT396" s="219" t="s">
        <v>146</v>
      </c>
      <c r="AU396" s="219" t="s">
        <v>87</v>
      </c>
      <c r="AY396" s="16" t="s">
        <v>144</v>
      </c>
      <c r="BE396" s="220">
        <f>IF(N396="základní",J396,0)</f>
        <v>24990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6" t="s">
        <v>85</v>
      </c>
      <c r="BK396" s="220">
        <f>ROUND(I396*H396,2)</f>
        <v>24990</v>
      </c>
      <c r="BL396" s="16" t="s">
        <v>150</v>
      </c>
      <c r="BM396" s="219" t="s">
        <v>1247</v>
      </c>
    </row>
    <row r="397" spans="1:65" s="12" customFormat="1" x14ac:dyDescent="0.2">
      <c r="B397" s="221"/>
      <c r="C397" s="222"/>
      <c r="D397" s="223" t="s">
        <v>152</v>
      </c>
      <c r="E397" s="224" t="s">
        <v>1</v>
      </c>
      <c r="F397" s="225" t="s">
        <v>1248</v>
      </c>
      <c r="G397" s="222"/>
      <c r="H397" s="226">
        <v>17</v>
      </c>
      <c r="I397" s="227"/>
      <c r="J397" s="222"/>
      <c r="K397" s="222"/>
      <c r="L397" s="228"/>
      <c r="M397" s="229"/>
      <c r="N397" s="230"/>
      <c r="O397" s="230"/>
      <c r="P397" s="230"/>
      <c r="Q397" s="230"/>
      <c r="R397" s="230"/>
      <c r="S397" s="230"/>
      <c r="T397" s="231"/>
      <c r="AT397" s="232" t="s">
        <v>152</v>
      </c>
      <c r="AU397" s="232" t="s">
        <v>87</v>
      </c>
      <c r="AV397" s="12" t="s">
        <v>87</v>
      </c>
      <c r="AW397" s="12" t="s">
        <v>35</v>
      </c>
      <c r="AX397" s="12" t="s">
        <v>85</v>
      </c>
      <c r="AY397" s="232" t="s">
        <v>144</v>
      </c>
    </row>
    <row r="398" spans="1:65" s="1" customFormat="1" ht="21.75" customHeight="1" x14ac:dyDescent="0.2">
      <c r="A398" s="33"/>
      <c r="B398" s="34"/>
      <c r="C398" s="254" t="s">
        <v>703</v>
      </c>
      <c r="D398" s="254" t="s">
        <v>341</v>
      </c>
      <c r="E398" s="255" t="s">
        <v>778</v>
      </c>
      <c r="F398" s="256" t="s">
        <v>779</v>
      </c>
      <c r="G398" s="257" t="s">
        <v>507</v>
      </c>
      <c r="H398" s="258">
        <v>17</v>
      </c>
      <c r="I398" s="259">
        <v>2725.8</v>
      </c>
      <c r="J398" s="258">
        <f>ROUND(I398*H398,2)</f>
        <v>46338.6</v>
      </c>
      <c r="K398" s="260"/>
      <c r="L398" s="261"/>
      <c r="M398" s="262" t="s">
        <v>1</v>
      </c>
      <c r="N398" s="263" t="s">
        <v>43</v>
      </c>
      <c r="O398" s="70"/>
      <c r="P398" s="217">
        <f>O398*H398</f>
        <v>0</v>
      </c>
      <c r="Q398" s="217">
        <v>0.19600000000000001</v>
      </c>
      <c r="R398" s="217">
        <f>Q398*H398</f>
        <v>3.3320000000000003</v>
      </c>
      <c r="S398" s="217">
        <v>0</v>
      </c>
      <c r="T398" s="218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19" t="s">
        <v>195</v>
      </c>
      <c r="AT398" s="219" t="s">
        <v>341</v>
      </c>
      <c r="AU398" s="219" t="s">
        <v>87</v>
      </c>
      <c r="AY398" s="16" t="s">
        <v>144</v>
      </c>
      <c r="BE398" s="220">
        <f>IF(N398="základní",J398,0)</f>
        <v>46338.6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6" t="s">
        <v>85</v>
      </c>
      <c r="BK398" s="220">
        <f>ROUND(I398*H398,2)</f>
        <v>46338.6</v>
      </c>
      <c r="BL398" s="16" t="s">
        <v>150</v>
      </c>
      <c r="BM398" s="219" t="s">
        <v>1249</v>
      </c>
    </row>
    <row r="399" spans="1:65" s="12" customFormat="1" x14ac:dyDescent="0.2">
      <c r="B399" s="221"/>
      <c r="C399" s="222"/>
      <c r="D399" s="223" t="s">
        <v>152</v>
      </c>
      <c r="E399" s="224" t="s">
        <v>1</v>
      </c>
      <c r="F399" s="225" t="s">
        <v>249</v>
      </c>
      <c r="G399" s="222"/>
      <c r="H399" s="226">
        <v>17</v>
      </c>
      <c r="I399" s="227"/>
      <c r="J399" s="222"/>
      <c r="K399" s="222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152</v>
      </c>
      <c r="AU399" s="232" t="s">
        <v>87</v>
      </c>
      <c r="AV399" s="12" t="s">
        <v>87</v>
      </c>
      <c r="AW399" s="12" t="s">
        <v>35</v>
      </c>
      <c r="AX399" s="12" t="s">
        <v>85</v>
      </c>
      <c r="AY399" s="232" t="s">
        <v>144</v>
      </c>
    </row>
    <row r="400" spans="1:65" s="11" customFormat="1" ht="22.9" customHeight="1" x14ac:dyDescent="0.2">
      <c r="B400" s="192"/>
      <c r="C400" s="193"/>
      <c r="D400" s="194" t="s">
        <v>77</v>
      </c>
      <c r="E400" s="206" t="s">
        <v>638</v>
      </c>
      <c r="F400" s="206" t="s">
        <v>1250</v>
      </c>
      <c r="G400" s="193"/>
      <c r="H400" s="193"/>
      <c r="I400" s="196"/>
      <c r="J400" s="207">
        <f>BK400</f>
        <v>119421.75</v>
      </c>
      <c r="K400" s="193"/>
      <c r="L400" s="198"/>
      <c r="M400" s="199"/>
      <c r="N400" s="200"/>
      <c r="O400" s="200"/>
      <c r="P400" s="201">
        <f>SUM(P401:P409)</f>
        <v>0</v>
      </c>
      <c r="Q400" s="200"/>
      <c r="R400" s="201">
        <f>SUM(R401:R409)</f>
        <v>0</v>
      </c>
      <c r="S400" s="200"/>
      <c r="T400" s="202">
        <f>SUM(T401:T409)</f>
        <v>0</v>
      </c>
      <c r="AR400" s="203" t="s">
        <v>85</v>
      </c>
      <c r="AT400" s="204" t="s">
        <v>77</v>
      </c>
      <c r="AU400" s="204" t="s">
        <v>85</v>
      </c>
      <c r="AY400" s="203" t="s">
        <v>144</v>
      </c>
      <c r="BK400" s="205">
        <f>SUM(BK401:BK409)</f>
        <v>119421.75</v>
      </c>
    </row>
    <row r="401" spans="1:65" s="1" customFormat="1" ht="16.5" customHeight="1" x14ac:dyDescent="0.2">
      <c r="A401" s="33"/>
      <c r="B401" s="34"/>
      <c r="C401" s="208" t="s">
        <v>708</v>
      </c>
      <c r="D401" s="208" t="s">
        <v>146</v>
      </c>
      <c r="E401" s="209" t="s">
        <v>783</v>
      </c>
      <c r="F401" s="210" t="s">
        <v>784</v>
      </c>
      <c r="G401" s="211" t="s">
        <v>172</v>
      </c>
      <c r="H401" s="212">
        <v>1137.3499999999999</v>
      </c>
      <c r="I401" s="213">
        <v>105</v>
      </c>
      <c r="J401" s="212">
        <f>ROUND(I401*H401,2)</f>
        <v>119421.75</v>
      </c>
      <c r="K401" s="214"/>
      <c r="L401" s="38"/>
      <c r="M401" s="215" t="s">
        <v>1</v>
      </c>
      <c r="N401" s="216" t="s">
        <v>43</v>
      </c>
      <c r="O401" s="70"/>
      <c r="P401" s="217">
        <f>O401*H401</f>
        <v>0</v>
      </c>
      <c r="Q401" s="217">
        <v>0</v>
      </c>
      <c r="R401" s="217">
        <f>Q401*H401</f>
        <v>0</v>
      </c>
      <c r="S401" s="217">
        <v>0</v>
      </c>
      <c r="T401" s="218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19" t="s">
        <v>150</v>
      </c>
      <c r="AT401" s="219" t="s">
        <v>146</v>
      </c>
      <c r="AU401" s="219" t="s">
        <v>87</v>
      </c>
      <c r="AY401" s="16" t="s">
        <v>144</v>
      </c>
      <c r="BE401" s="220">
        <f>IF(N401="základní",J401,0)</f>
        <v>119421.75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6" t="s">
        <v>85</v>
      </c>
      <c r="BK401" s="220">
        <f>ROUND(I401*H401,2)</f>
        <v>119421.75</v>
      </c>
      <c r="BL401" s="16" t="s">
        <v>150</v>
      </c>
      <c r="BM401" s="219" t="s">
        <v>1251</v>
      </c>
    </row>
    <row r="402" spans="1:65" s="14" customFormat="1" x14ac:dyDescent="0.2">
      <c r="B402" s="244"/>
      <c r="C402" s="245"/>
      <c r="D402" s="223" t="s">
        <v>152</v>
      </c>
      <c r="E402" s="246" t="s">
        <v>1</v>
      </c>
      <c r="F402" s="247" t="s">
        <v>1252</v>
      </c>
      <c r="G402" s="245"/>
      <c r="H402" s="246" t="s">
        <v>1</v>
      </c>
      <c r="I402" s="248"/>
      <c r="J402" s="245"/>
      <c r="K402" s="245"/>
      <c r="L402" s="249"/>
      <c r="M402" s="250"/>
      <c r="N402" s="251"/>
      <c r="O402" s="251"/>
      <c r="P402" s="251"/>
      <c r="Q402" s="251"/>
      <c r="R402" s="251"/>
      <c r="S402" s="251"/>
      <c r="T402" s="252"/>
      <c r="AT402" s="253" t="s">
        <v>152</v>
      </c>
      <c r="AU402" s="253" t="s">
        <v>87</v>
      </c>
      <c r="AV402" s="14" t="s">
        <v>85</v>
      </c>
      <c r="AW402" s="14" t="s">
        <v>35</v>
      </c>
      <c r="AX402" s="14" t="s">
        <v>78</v>
      </c>
      <c r="AY402" s="253" t="s">
        <v>144</v>
      </c>
    </row>
    <row r="403" spans="1:65" s="12" customFormat="1" x14ac:dyDescent="0.2">
      <c r="B403" s="221"/>
      <c r="C403" s="222"/>
      <c r="D403" s="223" t="s">
        <v>152</v>
      </c>
      <c r="E403" s="224" t="s">
        <v>1</v>
      </c>
      <c r="F403" s="225" t="s">
        <v>1130</v>
      </c>
      <c r="G403" s="222"/>
      <c r="H403" s="226">
        <v>690.6</v>
      </c>
      <c r="I403" s="227"/>
      <c r="J403" s="222"/>
      <c r="K403" s="222"/>
      <c r="L403" s="228"/>
      <c r="M403" s="229"/>
      <c r="N403" s="230"/>
      <c r="O403" s="230"/>
      <c r="P403" s="230"/>
      <c r="Q403" s="230"/>
      <c r="R403" s="230"/>
      <c r="S403" s="230"/>
      <c r="T403" s="231"/>
      <c r="AT403" s="232" t="s">
        <v>152</v>
      </c>
      <c r="AU403" s="232" t="s">
        <v>87</v>
      </c>
      <c r="AV403" s="12" t="s">
        <v>87</v>
      </c>
      <c r="AW403" s="12" t="s">
        <v>35</v>
      </c>
      <c r="AX403" s="12" t="s">
        <v>78</v>
      </c>
      <c r="AY403" s="232" t="s">
        <v>144</v>
      </c>
    </row>
    <row r="404" spans="1:65" s="12" customFormat="1" x14ac:dyDescent="0.2">
      <c r="B404" s="221"/>
      <c r="C404" s="222"/>
      <c r="D404" s="223" t="s">
        <v>152</v>
      </c>
      <c r="E404" s="224" t="s">
        <v>1</v>
      </c>
      <c r="F404" s="225" t="s">
        <v>1131</v>
      </c>
      <c r="G404" s="222"/>
      <c r="H404" s="226">
        <v>-14.2</v>
      </c>
      <c r="I404" s="227"/>
      <c r="J404" s="222"/>
      <c r="K404" s="222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152</v>
      </c>
      <c r="AU404" s="232" t="s">
        <v>87</v>
      </c>
      <c r="AV404" s="12" t="s">
        <v>87</v>
      </c>
      <c r="AW404" s="12" t="s">
        <v>35</v>
      </c>
      <c r="AX404" s="12" t="s">
        <v>78</v>
      </c>
      <c r="AY404" s="232" t="s">
        <v>144</v>
      </c>
    </row>
    <row r="405" spans="1:65" s="12" customFormat="1" x14ac:dyDescent="0.2">
      <c r="B405" s="221"/>
      <c r="C405" s="222"/>
      <c r="D405" s="223" t="s">
        <v>152</v>
      </c>
      <c r="E405" s="224" t="s">
        <v>1</v>
      </c>
      <c r="F405" s="225" t="s">
        <v>1132</v>
      </c>
      <c r="G405" s="222"/>
      <c r="H405" s="226">
        <v>157.30000000000001</v>
      </c>
      <c r="I405" s="227"/>
      <c r="J405" s="222"/>
      <c r="K405" s="222"/>
      <c r="L405" s="228"/>
      <c r="M405" s="229"/>
      <c r="N405" s="230"/>
      <c r="O405" s="230"/>
      <c r="P405" s="230"/>
      <c r="Q405" s="230"/>
      <c r="R405" s="230"/>
      <c r="S405" s="230"/>
      <c r="T405" s="231"/>
      <c r="AT405" s="232" t="s">
        <v>152</v>
      </c>
      <c r="AU405" s="232" t="s">
        <v>87</v>
      </c>
      <c r="AV405" s="12" t="s">
        <v>87</v>
      </c>
      <c r="AW405" s="12" t="s">
        <v>35</v>
      </c>
      <c r="AX405" s="12" t="s">
        <v>78</v>
      </c>
      <c r="AY405" s="232" t="s">
        <v>144</v>
      </c>
    </row>
    <row r="406" spans="1:65" s="12" customFormat="1" x14ac:dyDescent="0.2">
      <c r="B406" s="221"/>
      <c r="C406" s="222"/>
      <c r="D406" s="223" t="s">
        <v>152</v>
      </c>
      <c r="E406" s="224" t="s">
        <v>1</v>
      </c>
      <c r="F406" s="225" t="s">
        <v>1133</v>
      </c>
      <c r="G406" s="222"/>
      <c r="H406" s="226">
        <v>153.25</v>
      </c>
      <c r="I406" s="227"/>
      <c r="J406" s="222"/>
      <c r="K406" s="222"/>
      <c r="L406" s="228"/>
      <c r="M406" s="229"/>
      <c r="N406" s="230"/>
      <c r="O406" s="230"/>
      <c r="P406" s="230"/>
      <c r="Q406" s="230"/>
      <c r="R406" s="230"/>
      <c r="S406" s="230"/>
      <c r="T406" s="231"/>
      <c r="AT406" s="232" t="s">
        <v>152</v>
      </c>
      <c r="AU406" s="232" t="s">
        <v>87</v>
      </c>
      <c r="AV406" s="12" t="s">
        <v>87</v>
      </c>
      <c r="AW406" s="12" t="s">
        <v>35</v>
      </c>
      <c r="AX406" s="12" t="s">
        <v>78</v>
      </c>
      <c r="AY406" s="232" t="s">
        <v>144</v>
      </c>
    </row>
    <row r="407" spans="1:65" s="12" customFormat="1" ht="22.5" x14ac:dyDescent="0.2">
      <c r="B407" s="221"/>
      <c r="C407" s="222"/>
      <c r="D407" s="223" t="s">
        <v>152</v>
      </c>
      <c r="E407" s="224" t="s">
        <v>1</v>
      </c>
      <c r="F407" s="225" t="s">
        <v>1134</v>
      </c>
      <c r="G407" s="222"/>
      <c r="H407" s="226">
        <v>148.19999999999999</v>
      </c>
      <c r="I407" s="227"/>
      <c r="J407" s="222"/>
      <c r="K407" s="222"/>
      <c r="L407" s="228"/>
      <c r="M407" s="229"/>
      <c r="N407" s="230"/>
      <c r="O407" s="230"/>
      <c r="P407" s="230"/>
      <c r="Q407" s="230"/>
      <c r="R407" s="230"/>
      <c r="S407" s="230"/>
      <c r="T407" s="231"/>
      <c r="AT407" s="232" t="s">
        <v>152</v>
      </c>
      <c r="AU407" s="232" t="s">
        <v>87</v>
      </c>
      <c r="AV407" s="12" t="s">
        <v>87</v>
      </c>
      <c r="AW407" s="12" t="s">
        <v>35</v>
      </c>
      <c r="AX407" s="12" t="s">
        <v>78</v>
      </c>
      <c r="AY407" s="232" t="s">
        <v>144</v>
      </c>
    </row>
    <row r="408" spans="1:65" s="12" customFormat="1" x14ac:dyDescent="0.2">
      <c r="B408" s="221"/>
      <c r="C408" s="222"/>
      <c r="D408" s="223" t="s">
        <v>152</v>
      </c>
      <c r="E408" s="224" t="s">
        <v>1</v>
      </c>
      <c r="F408" s="225" t="s">
        <v>1135</v>
      </c>
      <c r="G408" s="222"/>
      <c r="H408" s="226">
        <v>2.2000000000000002</v>
      </c>
      <c r="I408" s="227"/>
      <c r="J408" s="222"/>
      <c r="K408" s="222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152</v>
      </c>
      <c r="AU408" s="232" t="s">
        <v>87</v>
      </c>
      <c r="AV408" s="12" t="s">
        <v>87</v>
      </c>
      <c r="AW408" s="12" t="s">
        <v>35</v>
      </c>
      <c r="AX408" s="12" t="s">
        <v>78</v>
      </c>
      <c r="AY408" s="232" t="s">
        <v>144</v>
      </c>
    </row>
    <row r="409" spans="1:65" s="13" customFormat="1" x14ac:dyDescent="0.2">
      <c r="B409" s="233"/>
      <c r="C409" s="234"/>
      <c r="D409" s="223" t="s">
        <v>152</v>
      </c>
      <c r="E409" s="235" t="s">
        <v>1</v>
      </c>
      <c r="F409" s="236" t="s">
        <v>164</v>
      </c>
      <c r="G409" s="234"/>
      <c r="H409" s="237">
        <v>1137.3499999999999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152</v>
      </c>
      <c r="AU409" s="243" t="s">
        <v>87</v>
      </c>
      <c r="AV409" s="13" t="s">
        <v>150</v>
      </c>
      <c r="AW409" s="13" t="s">
        <v>35</v>
      </c>
      <c r="AX409" s="13" t="s">
        <v>85</v>
      </c>
      <c r="AY409" s="243" t="s">
        <v>144</v>
      </c>
    </row>
    <row r="410" spans="1:65" s="11" customFormat="1" ht="22.9" customHeight="1" x14ac:dyDescent="0.2">
      <c r="B410" s="192"/>
      <c r="C410" s="193"/>
      <c r="D410" s="194" t="s">
        <v>77</v>
      </c>
      <c r="E410" s="206" t="s">
        <v>787</v>
      </c>
      <c r="F410" s="206" t="s">
        <v>788</v>
      </c>
      <c r="G410" s="193"/>
      <c r="H410" s="193"/>
      <c r="I410" s="196"/>
      <c r="J410" s="207">
        <f>BK410</f>
        <v>268416.8</v>
      </c>
      <c r="K410" s="193"/>
      <c r="L410" s="198"/>
      <c r="M410" s="199"/>
      <c r="N410" s="200"/>
      <c r="O410" s="200"/>
      <c r="P410" s="201">
        <f>SUM(P411:P417)</f>
        <v>0</v>
      </c>
      <c r="Q410" s="200"/>
      <c r="R410" s="201">
        <f>SUM(R411:R417)</f>
        <v>0</v>
      </c>
      <c r="S410" s="200"/>
      <c r="T410" s="202">
        <f>SUM(T411:T417)</f>
        <v>0</v>
      </c>
      <c r="AR410" s="203" t="s">
        <v>85</v>
      </c>
      <c r="AT410" s="204" t="s">
        <v>77</v>
      </c>
      <c r="AU410" s="204" t="s">
        <v>85</v>
      </c>
      <c r="AY410" s="203" t="s">
        <v>144</v>
      </c>
      <c r="BK410" s="205">
        <f>SUM(BK411:BK417)</f>
        <v>268416.8</v>
      </c>
    </row>
    <row r="411" spans="1:65" s="1" customFormat="1" ht="16.5" customHeight="1" x14ac:dyDescent="0.2">
      <c r="A411" s="33"/>
      <c r="B411" s="34"/>
      <c r="C411" s="208" t="s">
        <v>712</v>
      </c>
      <c r="D411" s="208" t="s">
        <v>146</v>
      </c>
      <c r="E411" s="209" t="s">
        <v>790</v>
      </c>
      <c r="F411" s="210" t="s">
        <v>791</v>
      </c>
      <c r="G411" s="211" t="s">
        <v>326</v>
      </c>
      <c r="H411" s="212">
        <v>882.95</v>
      </c>
      <c r="I411" s="213">
        <v>60</v>
      </c>
      <c r="J411" s="212">
        <f>ROUND(I411*H411,2)</f>
        <v>52977</v>
      </c>
      <c r="K411" s="214"/>
      <c r="L411" s="38"/>
      <c r="M411" s="215" t="s">
        <v>1</v>
      </c>
      <c r="N411" s="216" t="s">
        <v>43</v>
      </c>
      <c r="O411" s="70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19" t="s">
        <v>150</v>
      </c>
      <c r="AT411" s="219" t="s">
        <v>146</v>
      </c>
      <c r="AU411" s="219" t="s">
        <v>87</v>
      </c>
      <c r="AY411" s="16" t="s">
        <v>144</v>
      </c>
      <c r="BE411" s="220">
        <f>IF(N411="základní",J411,0)</f>
        <v>52977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6" t="s">
        <v>85</v>
      </c>
      <c r="BK411" s="220">
        <f>ROUND(I411*H411,2)</f>
        <v>52977</v>
      </c>
      <c r="BL411" s="16" t="s">
        <v>150</v>
      </c>
      <c r="BM411" s="219" t="s">
        <v>1253</v>
      </c>
    </row>
    <row r="412" spans="1:65" s="1" customFormat="1" ht="21.75" customHeight="1" x14ac:dyDescent="0.2">
      <c r="A412" s="33"/>
      <c r="B412" s="34"/>
      <c r="C412" s="208" t="s">
        <v>716</v>
      </c>
      <c r="D412" s="208" t="s">
        <v>146</v>
      </c>
      <c r="E412" s="209" t="s">
        <v>794</v>
      </c>
      <c r="F412" s="210" t="s">
        <v>795</v>
      </c>
      <c r="G412" s="211" t="s">
        <v>326</v>
      </c>
      <c r="H412" s="212">
        <v>5297.7</v>
      </c>
      <c r="I412" s="213">
        <v>15</v>
      </c>
      <c r="J412" s="212">
        <f>ROUND(I412*H412,2)</f>
        <v>79465.5</v>
      </c>
      <c r="K412" s="214"/>
      <c r="L412" s="38"/>
      <c r="M412" s="215" t="s">
        <v>1</v>
      </c>
      <c r="N412" s="216" t="s">
        <v>43</v>
      </c>
      <c r="O412" s="70"/>
      <c r="P412" s="217">
        <f>O412*H412</f>
        <v>0</v>
      </c>
      <c r="Q412" s="217">
        <v>0</v>
      </c>
      <c r="R412" s="217">
        <f>Q412*H412</f>
        <v>0</v>
      </c>
      <c r="S412" s="217">
        <v>0</v>
      </c>
      <c r="T412" s="218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19" t="s">
        <v>150</v>
      </c>
      <c r="AT412" s="219" t="s">
        <v>146</v>
      </c>
      <c r="AU412" s="219" t="s">
        <v>87</v>
      </c>
      <c r="AY412" s="16" t="s">
        <v>144</v>
      </c>
      <c r="BE412" s="220">
        <f>IF(N412="základní",J412,0)</f>
        <v>79465.5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16" t="s">
        <v>85</v>
      </c>
      <c r="BK412" s="220">
        <f>ROUND(I412*H412,2)</f>
        <v>79465.5</v>
      </c>
      <c r="BL412" s="16" t="s">
        <v>150</v>
      </c>
      <c r="BM412" s="219" t="s">
        <v>1254</v>
      </c>
    </row>
    <row r="413" spans="1:65" s="12" customFormat="1" x14ac:dyDescent="0.2">
      <c r="B413" s="221"/>
      <c r="C413" s="222"/>
      <c r="D413" s="223" t="s">
        <v>152</v>
      </c>
      <c r="E413" s="224" t="s">
        <v>1</v>
      </c>
      <c r="F413" s="225" t="s">
        <v>1255</v>
      </c>
      <c r="G413" s="222"/>
      <c r="H413" s="226">
        <v>5297.7</v>
      </c>
      <c r="I413" s="227"/>
      <c r="J413" s="222"/>
      <c r="K413" s="222"/>
      <c r="L413" s="228"/>
      <c r="M413" s="229"/>
      <c r="N413" s="230"/>
      <c r="O413" s="230"/>
      <c r="P413" s="230"/>
      <c r="Q413" s="230"/>
      <c r="R413" s="230"/>
      <c r="S413" s="230"/>
      <c r="T413" s="231"/>
      <c r="AT413" s="232" t="s">
        <v>152</v>
      </c>
      <c r="AU413" s="232" t="s">
        <v>87</v>
      </c>
      <c r="AV413" s="12" t="s">
        <v>87</v>
      </c>
      <c r="AW413" s="12" t="s">
        <v>35</v>
      </c>
      <c r="AX413" s="12" t="s">
        <v>85</v>
      </c>
      <c r="AY413" s="232" t="s">
        <v>144</v>
      </c>
    </row>
    <row r="414" spans="1:65" s="1" customFormat="1" ht="21.75" customHeight="1" x14ac:dyDescent="0.2">
      <c r="A414" s="33"/>
      <c r="B414" s="34"/>
      <c r="C414" s="208" t="s">
        <v>720</v>
      </c>
      <c r="D414" s="208" t="s">
        <v>146</v>
      </c>
      <c r="E414" s="209" t="s">
        <v>799</v>
      </c>
      <c r="F414" s="210" t="s">
        <v>800</v>
      </c>
      <c r="G414" s="211" t="s">
        <v>326</v>
      </c>
      <c r="H414" s="212">
        <v>474.87</v>
      </c>
      <c r="I414" s="213">
        <v>154</v>
      </c>
      <c r="J414" s="212">
        <f>ROUND(I414*H414,2)</f>
        <v>73129.98</v>
      </c>
      <c r="K414" s="214"/>
      <c r="L414" s="38"/>
      <c r="M414" s="215" t="s">
        <v>1</v>
      </c>
      <c r="N414" s="216" t="s">
        <v>43</v>
      </c>
      <c r="O414" s="70"/>
      <c r="P414" s="217">
        <f>O414*H414</f>
        <v>0</v>
      </c>
      <c r="Q414" s="217">
        <v>0</v>
      </c>
      <c r="R414" s="217">
        <f>Q414*H414</f>
        <v>0</v>
      </c>
      <c r="S414" s="217">
        <v>0</v>
      </c>
      <c r="T414" s="218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19" t="s">
        <v>150</v>
      </c>
      <c r="AT414" s="219" t="s">
        <v>146</v>
      </c>
      <c r="AU414" s="219" t="s">
        <v>87</v>
      </c>
      <c r="AY414" s="16" t="s">
        <v>144</v>
      </c>
      <c r="BE414" s="220">
        <f>IF(N414="základní",J414,0)</f>
        <v>73129.98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16" t="s">
        <v>85</v>
      </c>
      <c r="BK414" s="220">
        <f>ROUND(I414*H414,2)</f>
        <v>73129.98</v>
      </c>
      <c r="BL414" s="16" t="s">
        <v>150</v>
      </c>
      <c r="BM414" s="219" t="s">
        <v>1256</v>
      </c>
    </row>
    <row r="415" spans="1:65" s="12" customFormat="1" x14ac:dyDescent="0.2">
      <c r="B415" s="221"/>
      <c r="C415" s="222"/>
      <c r="D415" s="223" t="s">
        <v>152</v>
      </c>
      <c r="E415" s="224" t="s">
        <v>1</v>
      </c>
      <c r="F415" s="225" t="s">
        <v>1257</v>
      </c>
      <c r="G415" s="222"/>
      <c r="H415" s="226">
        <v>474.87</v>
      </c>
      <c r="I415" s="227"/>
      <c r="J415" s="222"/>
      <c r="K415" s="222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152</v>
      </c>
      <c r="AU415" s="232" t="s">
        <v>87</v>
      </c>
      <c r="AV415" s="12" t="s">
        <v>87</v>
      </c>
      <c r="AW415" s="12" t="s">
        <v>35</v>
      </c>
      <c r="AX415" s="12" t="s">
        <v>85</v>
      </c>
      <c r="AY415" s="232" t="s">
        <v>144</v>
      </c>
    </row>
    <row r="416" spans="1:65" s="1" customFormat="1" ht="21.75" customHeight="1" x14ac:dyDescent="0.2">
      <c r="A416" s="33"/>
      <c r="B416" s="34"/>
      <c r="C416" s="208" t="s">
        <v>725</v>
      </c>
      <c r="D416" s="208" t="s">
        <v>146</v>
      </c>
      <c r="E416" s="209" t="s">
        <v>804</v>
      </c>
      <c r="F416" s="210" t="s">
        <v>805</v>
      </c>
      <c r="G416" s="211" t="s">
        <v>326</v>
      </c>
      <c r="H416" s="212">
        <v>408.08</v>
      </c>
      <c r="I416" s="213">
        <v>154</v>
      </c>
      <c r="J416" s="212">
        <f>ROUND(I416*H416,2)</f>
        <v>62844.32</v>
      </c>
      <c r="K416" s="214"/>
      <c r="L416" s="38"/>
      <c r="M416" s="215" t="s">
        <v>1</v>
      </c>
      <c r="N416" s="216" t="s">
        <v>43</v>
      </c>
      <c r="O416" s="70"/>
      <c r="P416" s="217">
        <f>O416*H416</f>
        <v>0</v>
      </c>
      <c r="Q416" s="217">
        <v>0</v>
      </c>
      <c r="R416" s="217">
        <f>Q416*H416</f>
        <v>0</v>
      </c>
      <c r="S416" s="217">
        <v>0</v>
      </c>
      <c r="T416" s="218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19" t="s">
        <v>150</v>
      </c>
      <c r="AT416" s="219" t="s">
        <v>146</v>
      </c>
      <c r="AU416" s="219" t="s">
        <v>87</v>
      </c>
      <c r="AY416" s="16" t="s">
        <v>144</v>
      </c>
      <c r="BE416" s="220">
        <f>IF(N416="základní",J416,0)</f>
        <v>62844.32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16" t="s">
        <v>85</v>
      </c>
      <c r="BK416" s="220">
        <f>ROUND(I416*H416,2)</f>
        <v>62844.32</v>
      </c>
      <c r="BL416" s="16" t="s">
        <v>150</v>
      </c>
      <c r="BM416" s="219" t="s">
        <v>1258</v>
      </c>
    </row>
    <row r="417" spans="1:65" s="12" customFormat="1" x14ac:dyDescent="0.2">
      <c r="B417" s="221"/>
      <c r="C417" s="222"/>
      <c r="D417" s="223" t="s">
        <v>152</v>
      </c>
      <c r="E417" s="224" t="s">
        <v>1</v>
      </c>
      <c r="F417" s="225" t="s">
        <v>1259</v>
      </c>
      <c r="G417" s="222"/>
      <c r="H417" s="226">
        <v>408.08</v>
      </c>
      <c r="I417" s="227"/>
      <c r="J417" s="222"/>
      <c r="K417" s="222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152</v>
      </c>
      <c r="AU417" s="232" t="s">
        <v>87</v>
      </c>
      <c r="AV417" s="12" t="s">
        <v>87</v>
      </c>
      <c r="AW417" s="12" t="s">
        <v>35</v>
      </c>
      <c r="AX417" s="12" t="s">
        <v>85</v>
      </c>
      <c r="AY417" s="232" t="s">
        <v>144</v>
      </c>
    </row>
    <row r="418" spans="1:65" s="11" customFormat="1" ht="22.9" customHeight="1" x14ac:dyDescent="0.2">
      <c r="B418" s="192"/>
      <c r="C418" s="193"/>
      <c r="D418" s="194" t="s">
        <v>77</v>
      </c>
      <c r="E418" s="206" t="s">
        <v>808</v>
      </c>
      <c r="F418" s="206" t="s">
        <v>809</v>
      </c>
      <c r="G418" s="193"/>
      <c r="H418" s="193"/>
      <c r="I418" s="196"/>
      <c r="J418" s="207">
        <f>BK418</f>
        <v>647315.19999999995</v>
      </c>
      <c r="K418" s="193"/>
      <c r="L418" s="198"/>
      <c r="M418" s="199"/>
      <c r="N418" s="200"/>
      <c r="O418" s="200"/>
      <c r="P418" s="201">
        <f>P419</f>
        <v>0</v>
      </c>
      <c r="Q418" s="200"/>
      <c r="R418" s="201">
        <f>R419</f>
        <v>0</v>
      </c>
      <c r="S418" s="200"/>
      <c r="T418" s="202">
        <f>T419</f>
        <v>0</v>
      </c>
      <c r="AR418" s="203" t="s">
        <v>85</v>
      </c>
      <c r="AT418" s="204" t="s">
        <v>77</v>
      </c>
      <c r="AU418" s="204" t="s">
        <v>85</v>
      </c>
      <c r="AY418" s="203" t="s">
        <v>144</v>
      </c>
      <c r="BK418" s="205">
        <f>BK419</f>
        <v>647315.19999999995</v>
      </c>
    </row>
    <row r="419" spans="1:65" s="1" customFormat="1" ht="21.75" customHeight="1" x14ac:dyDescent="0.2">
      <c r="A419" s="33"/>
      <c r="B419" s="34"/>
      <c r="C419" s="208" t="s">
        <v>730</v>
      </c>
      <c r="D419" s="208" t="s">
        <v>146</v>
      </c>
      <c r="E419" s="209" t="s">
        <v>811</v>
      </c>
      <c r="F419" s="210" t="s">
        <v>812</v>
      </c>
      <c r="G419" s="211" t="s">
        <v>326</v>
      </c>
      <c r="H419" s="212">
        <v>2022.86</v>
      </c>
      <c r="I419" s="213">
        <v>320</v>
      </c>
      <c r="J419" s="212">
        <f>ROUND(I419*H419,2)</f>
        <v>647315.19999999995</v>
      </c>
      <c r="K419" s="214"/>
      <c r="L419" s="38"/>
      <c r="M419" s="264" t="s">
        <v>1</v>
      </c>
      <c r="N419" s="265" t="s">
        <v>43</v>
      </c>
      <c r="O419" s="266"/>
      <c r="P419" s="267">
        <f>O419*H419</f>
        <v>0</v>
      </c>
      <c r="Q419" s="267">
        <v>0</v>
      </c>
      <c r="R419" s="267">
        <f>Q419*H419</f>
        <v>0</v>
      </c>
      <c r="S419" s="267">
        <v>0</v>
      </c>
      <c r="T419" s="268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19" t="s">
        <v>150</v>
      </c>
      <c r="AT419" s="219" t="s">
        <v>146</v>
      </c>
      <c r="AU419" s="219" t="s">
        <v>87</v>
      </c>
      <c r="AY419" s="16" t="s">
        <v>144</v>
      </c>
      <c r="BE419" s="220">
        <f>IF(N419="základní",J419,0)</f>
        <v>647315.19999999995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6" t="s">
        <v>85</v>
      </c>
      <c r="BK419" s="220">
        <f>ROUND(I419*H419,2)</f>
        <v>647315.19999999995</v>
      </c>
      <c r="BL419" s="16" t="s">
        <v>150</v>
      </c>
      <c r="BM419" s="219" t="s">
        <v>1260</v>
      </c>
    </row>
    <row r="420" spans="1:65" s="1" customFormat="1" ht="6.95" customHeight="1" x14ac:dyDescent="0.2">
      <c r="A420" s="33"/>
      <c r="B420" s="53"/>
      <c r="C420" s="54"/>
      <c r="D420" s="54"/>
      <c r="E420" s="54"/>
      <c r="F420" s="54"/>
      <c r="G420" s="54"/>
      <c r="H420" s="54"/>
      <c r="I420" s="157"/>
      <c r="J420" s="54"/>
      <c r="K420" s="54"/>
      <c r="L420" s="38"/>
      <c r="M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</row>
  </sheetData>
  <sheetProtection password="CC35" sheet="1" objects="1" scenarios="1" formatColumns="0" formatRows="0" autoFilter="0"/>
  <autoFilter ref="C129:K419" xr:uid="{00000000-0009-0000-0000-000003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19"/>
  <sheetViews>
    <sheetView showGridLines="0" topLeftCell="A208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1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102</v>
      </c>
    </row>
    <row r="3" spans="1:46" ht="6.95" customHeight="1" x14ac:dyDescent="0.2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ht="24.95" customHeight="1" x14ac:dyDescent="0.2">
      <c r="B4" s="19"/>
      <c r="D4" s="118" t="s">
        <v>109</v>
      </c>
      <c r="L4" s="19"/>
      <c r="M4" s="119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120" t="s">
        <v>15</v>
      </c>
      <c r="L6" s="19"/>
    </row>
    <row r="7" spans="1:46" ht="16.5" customHeight="1" x14ac:dyDescent="0.2">
      <c r="B7" s="19"/>
      <c r="E7" s="320" t="str">
        <f>'Rekapitulace stavby'!K6</f>
        <v>Kanalizace Staré Město - ul. Pode Břehy a U Chodníčku</v>
      </c>
      <c r="F7" s="321"/>
      <c r="G7" s="321"/>
      <c r="H7" s="321"/>
      <c r="L7" s="19"/>
    </row>
    <row r="8" spans="1:46" ht="12" customHeight="1" x14ac:dyDescent="0.2">
      <c r="B8" s="19"/>
      <c r="D8" s="120" t="s">
        <v>110</v>
      </c>
      <c r="L8" s="19"/>
    </row>
    <row r="9" spans="1:46" s="1" customFormat="1" ht="16.5" customHeight="1" x14ac:dyDescent="0.2">
      <c r="A9" s="33"/>
      <c r="B9" s="38"/>
      <c r="C9" s="33"/>
      <c r="D9" s="33"/>
      <c r="E9" s="320" t="s">
        <v>1007</v>
      </c>
      <c r="F9" s="322"/>
      <c r="G9" s="322"/>
      <c r="H9" s="322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1" customFormat="1" ht="12" customHeight="1" x14ac:dyDescent="0.2">
      <c r="A10" s="33"/>
      <c r="B10" s="38"/>
      <c r="C10" s="33"/>
      <c r="D10" s="120" t="s">
        <v>112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1" customFormat="1" ht="16.5" customHeight="1" x14ac:dyDescent="0.2">
      <c r="A11" s="33"/>
      <c r="B11" s="38"/>
      <c r="C11" s="33"/>
      <c r="D11" s="33"/>
      <c r="E11" s="323" t="s">
        <v>1261</v>
      </c>
      <c r="F11" s="322"/>
      <c r="G11" s="322"/>
      <c r="H11" s="322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1" customFormat="1" x14ac:dyDescent="0.2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1" customFormat="1" ht="12" customHeight="1" x14ac:dyDescent="0.2">
      <c r="A13" s="33"/>
      <c r="B13" s="38"/>
      <c r="C13" s="33"/>
      <c r="D13" s="120" t="s">
        <v>17</v>
      </c>
      <c r="E13" s="33"/>
      <c r="F13" s="109" t="s">
        <v>18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1" customFormat="1" ht="12" customHeight="1" x14ac:dyDescent="0.2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stavby'!AN8</f>
        <v>10. 2. 2020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1" customFormat="1" ht="10.9" customHeight="1" x14ac:dyDescent="0.2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1" customFormat="1" ht="12" customHeight="1" x14ac:dyDescent="0.2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1" customFormat="1" ht="18" customHeight="1" x14ac:dyDescent="0.2">
      <c r="A17" s="33"/>
      <c r="B17" s="38"/>
      <c r="C17" s="33"/>
      <c r="D17" s="33"/>
      <c r="E17" s="109" t="s">
        <v>27</v>
      </c>
      <c r="F17" s="33"/>
      <c r="G17" s="33"/>
      <c r="H17" s="33"/>
      <c r="I17" s="122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1" customFormat="1" ht="6.95" customHeight="1" x14ac:dyDescent="0.2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1" customFormat="1" ht="12" customHeight="1" x14ac:dyDescent="0.2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stavby'!AN13</f>
        <v>25855581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1" customFormat="1" ht="18" customHeight="1" x14ac:dyDescent="0.2">
      <c r="A20" s="33"/>
      <c r="B20" s="38"/>
      <c r="C20" s="33"/>
      <c r="D20" s="33"/>
      <c r="E20" s="324" t="str">
        <f>'Rekapitulace stavby'!E14</f>
        <v>JANKOSTAV s.r.o.</v>
      </c>
      <c r="F20" s="325"/>
      <c r="G20" s="325"/>
      <c r="H20" s="325"/>
      <c r="I20" s="122" t="s">
        <v>28</v>
      </c>
      <c r="J20" s="29" t="str">
        <f>'Rekapitulace stavby'!AN14</f>
        <v>CZ25855581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1" customFormat="1" ht="6.95" customHeight="1" x14ac:dyDescent="0.2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1" customFormat="1" ht="12" customHeight="1" x14ac:dyDescent="0.2">
      <c r="A22" s="33"/>
      <c r="B22" s="38"/>
      <c r="C22" s="33"/>
      <c r="D22" s="120" t="s">
        <v>31</v>
      </c>
      <c r="E22" s="33"/>
      <c r="F22" s="33"/>
      <c r="G22" s="33"/>
      <c r="H22" s="33"/>
      <c r="I22" s="122" t="s">
        <v>25</v>
      </c>
      <c r="J22" s="109" t="s">
        <v>32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1" customFormat="1" ht="18" customHeight="1" x14ac:dyDescent="0.2">
      <c r="A23" s="33"/>
      <c r="B23" s="38"/>
      <c r="C23" s="33"/>
      <c r="D23" s="33"/>
      <c r="E23" s="109" t="s">
        <v>33</v>
      </c>
      <c r="F23" s="33"/>
      <c r="G23" s="33"/>
      <c r="H23" s="33"/>
      <c r="I23" s="122" t="s">
        <v>28</v>
      </c>
      <c r="J23" s="109" t="s">
        <v>34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1" customFormat="1" ht="6.95" customHeight="1" x14ac:dyDescent="0.2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1" customFormat="1" ht="12" customHeight="1" x14ac:dyDescent="0.2">
      <c r="A25" s="33"/>
      <c r="B25" s="38"/>
      <c r="C25" s="33"/>
      <c r="D25" s="120" t="s">
        <v>36</v>
      </c>
      <c r="E25" s="33"/>
      <c r="F25" s="33"/>
      <c r="G25" s="33"/>
      <c r="H25" s="33"/>
      <c r="I25" s="122" t="s">
        <v>25</v>
      </c>
      <c r="J25" s="109" t="s">
        <v>32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1" customFormat="1" ht="18" customHeight="1" x14ac:dyDescent="0.2">
      <c r="A26" s="33"/>
      <c r="B26" s="38"/>
      <c r="C26" s="33"/>
      <c r="D26" s="33"/>
      <c r="E26" s="109" t="s">
        <v>33</v>
      </c>
      <c r="F26" s="33"/>
      <c r="G26" s="33"/>
      <c r="H26" s="33"/>
      <c r="I26" s="122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1" customFormat="1" ht="6.95" customHeight="1" x14ac:dyDescent="0.2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1" customFormat="1" ht="12" customHeight="1" x14ac:dyDescent="0.2">
      <c r="A28" s="33"/>
      <c r="B28" s="38"/>
      <c r="C28" s="33"/>
      <c r="D28" s="120" t="s">
        <v>37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7" customFormat="1" ht="16.5" customHeight="1" x14ac:dyDescent="0.2">
      <c r="A29" s="124"/>
      <c r="B29" s="125"/>
      <c r="C29" s="124"/>
      <c r="D29" s="124"/>
      <c r="E29" s="326" t="s">
        <v>1</v>
      </c>
      <c r="F29" s="326"/>
      <c r="G29" s="326"/>
      <c r="H29" s="326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1" customFormat="1" ht="6.95" customHeight="1" x14ac:dyDescent="0.2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1" customFormat="1" ht="6.95" customHeight="1" x14ac:dyDescent="0.2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1" customFormat="1" ht="25.35" customHeight="1" x14ac:dyDescent="0.2">
      <c r="A32" s="33"/>
      <c r="B32" s="38"/>
      <c r="C32" s="33"/>
      <c r="D32" s="130" t="s">
        <v>38</v>
      </c>
      <c r="E32" s="33"/>
      <c r="F32" s="33"/>
      <c r="G32" s="33"/>
      <c r="H32" s="33"/>
      <c r="I32" s="121"/>
      <c r="J32" s="131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1" customFormat="1" ht="6.95" customHeight="1" x14ac:dyDescent="0.2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1" customFormat="1" ht="14.45" customHeight="1" x14ac:dyDescent="0.2">
      <c r="A34" s="33"/>
      <c r="B34" s="38"/>
      <c r="C34" s="33"/>
      <c r="D34" s="33"/>
      <c r="E34" s="33"/>
      <c r="F34" s="132" t="s">
        <v>40</v>
      </c>
      <c r="G34" s="33"/>
      <c r="H34" s="33"/>
      <c r="I34" s="133" t="s">
        <v>39</v>
      </c>
      <c r="J34" s="132" t="s">
        <v>41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1" customFormat="1" ht="14.45" customHeight="1" x14ac:dyDescent="0.2">
      <c r="A35" s="33"/>
      <c r="B35" s="38"/>
      <c r="C35" s="33"/>
      <c r="D35" s="134" t="s">
        <v>42</v>
      </c>
      <c r="E35" s="120" t="s">
        <v>43</v>
      </c>
      <c r="F35" s="135">
        <f>ROUND((SUM(BE126:BE218)),  2)</f>
        <v>0</v>
      </c>
      <c r="G35" s="33"/>
      <c r="H35" s="33"/>
      <c r="I35" s="136">
        <v>0.21</v>
      </c>
      <c r="J35" s="135">
        <f>ROUND(((SUM(BE126:BE218))*I35),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1" customFormat="1" ht="14.45" customHeight="1" x14ac:dyDescent="0.2">
      <c r="A36" s="33"/>
      <c r="B36" s="38"/>
      <c r="C36" s="33"/>
      <c r="D36" s="33"/>
      <c r="E36" s="120" t="s">
        <v>44</v>
      </c>
      <c r="F36" s="135">
        <f>ROUND((SUM(BF126:BF218)),  2)</f>
        <v>0</v>
      </c>
      <c r="G36" s="33"/>
      <c r="H36" s="33"/>
      <c r="I36" s="136">
        <v>0.15</v>
      </c>
      <c r="J36" s="135">
        <f>ROUND(((SUM(BF126:BF218))*I36),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1" customFormat="1" ht="14.45" hidden="1" customHeight="1" x14ac:dyDescent="0.2">
      <c r="A37" s="33"/>
      <c r="B37" s="38"/>
      <c r="C37" s="33"/>
      <c r="D37" s="33"/>
      <c r="E37" s="120" t="s">
        <v>45</v>
      </c>
      <c r="F37" s="135">
        <f>ROUND((SUM(BG126:BG218)),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1" customFormat="1" ht="14.45" hidden="1" customHeight="1" x14ac:dyDescent="0.2">
      <c r="A38" s="33"/>
      <c r="B38" s="38"/>
      <c r="C38" s="33"/>
      <c r="D38" s="33"/>
      <c r="E38" s="120" t="s">
        <v>46</v>
      </c>
      <c r="F38" s="135">
        <f>ROUND((SUM(BH126:BH218)),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 x14ac:dyDescent="0.2">
      <c r="A39" s="33"/>
      <c r="B39" s="38"/>
      <c r="C39" s="33"/>
      <c r="D39" s="33"/>
      <c r="E39" s="120" t="s">
        <v>47</v>
      </c>
      <c r="F39" s="135">
        <f>ROUND((SUM(BI126:BI218)),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" customFormat="1" ht="6.95" customHeight="1" x14ac:dyDescent="0.2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25.35" customHeight="1" x14ac:dyDescent="0.2">
      <c r="A41" s="33"/>
      <c r="B41" s="38"/>
      <c r="C41" s="137"/>
      <c r="D41" s="138" t="s">
        <v>48</v>
      </c>
      <c r="E41" s="139"/>
      <c r="F41" s="139"/>
      <c r="G41" s="140" t="s">
        <v>49</v>
      </c>
      <c r="H41" s="141" t="s">
        <v>50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1" customFormat="1" ht="14.45" customHeight="1" x14ac:dyDescent="0.2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1" customFormat="1" ht="14.45" customHeight="1" x14ac:dyDescent="0.2">
      <c r="B50" s="50"/>
      <c r="D50" s="145" t="s">
        <v>51</v>
      </c>
      <c r="E50" s="146"/>
      <c r="F50" s="146"/>
      <c r="G50" s="145" t="s">
        <v>52</v>
      </c>
      <c r="H50" s="146"/>
      <c r="I50" s="147"/>
      <c r="J50" s="146"/>
      <c r="K50" s="146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1" customFormat="1" ht="12.75" x14ac:dyDescent="0.2">
      <c r="A61" s="33"/>
      <c r="B61" s="38"/>
      <c r="C61" s="33"/>
      <c r="D61" s="148" t="s">
        <v>53</v>
      </c>
      <c r="E61" s="149"/>
      <c r="F61" s="150" t="s">
        <v>54</v>
      </c>
      <c r="G61" s="148" t="s">
        <v>53</v>
      </c>
      <c r="H61" s="149"/>
      <c r="I61" s="151"/>
      <c r="J61" s="152" t="s">
        <v>54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1" customFormat="1" ht="12.75" x14ac:dyDescent="0.2">
      <c r="A65" s="33"/>
      <c r="B65" s="38"/>
      <c r="C65" s="33"/>
      <c r="D65" s="145" t="s">
        <v>55</v>
      </c>
      <c r="E65" s="153"/>
      <c r="F65" s="153"/>
      <c r="G65" s="145" t="s">
        <v>56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1" customFormat="1" ht="12.75" x14ac:dyDescent="0.2">
      <c r="A76" s="33"/>
      <c r="B76" s="38"/>
      <c r="C76" s="33"/>
      <c r="D76" s="148" t="s">
        <v>53</v>
      </c>
      <c r="E76" s="149"/>
      <c r="F76" s="150" t="s">
        <v>54</v>
      </c>
      <c r="G76" s="148" t="s">
        <v>53</v>
      </c>
      <c r="H76" s="149"/>
      <c r="I76" s="151"/>
      <c r="J76" s="152" t="s">
        <v>54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4.45" customHeight="1" x14ac:dyDescent="0.2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1" customFormat="1" ht="6.95" customHeight="1" x14ac:dyDescent="0.2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1" customFormat="1" ht="24.95" customHeight="1" x14ac:dyDescent="0.2">
      <c r="A82" s="33"/>
      <c r="B82" s="34"/>
      <c r="C82" s="22" t="s">
        <v>114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1" customFormat="1" ht="12" customHeight="1" x14ac:dyDescent="0.2">
      <c r="A84" s="33"/>
      <c r="B84" s="34"/>
      <c r="C84" s="28" t="s">
        <v>15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1" customFormat="1" ht="16.5" customHeight="1" x14ac:dyDescent="0.2">
      <c r="A85" s="33"/>
      <c r="B85" s="34"/>
      <c r="C85" s="35"/>
      <c r="D85" s="35"/>
      <c r="E85" s="318" t="str">
        <f>E7</f>
        <v>Kanalizace Staré Město - ul. Pode Břehy a U Chodníčku</v>
      </c>
      <c r="F85" s="319"/>
      <c r="G85" s="319"/>
      <c r="H85" s="319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ht="12" customHeight="1" x14ac:dyDescent="0.2">
      <c r="B86" s="20"/>
      <c r="C86" s="28" t="s">
        <v>110</v>
      </c>
      <c r="D86" s="21"/>
      <c r="E86" s="21"/>
      <c r="F86" s="21"/>
      <c r="G86" s="21"/>
      <c r="H86" s="21"/>
      <c r="J86" s="21"/>
      <c r="K86" s="21"/>
      <c r="L86" s="19"/>
    </row>
    <row r="87" spans="1:31" s="1" customFormat="1" ht="16.5" customHeight="1" x14ac:dyDescent="0.2">
      <c r="A87" s="33"/>
      <c r="B87" s="34"/>
      <c r="C87" s="35"/>
      <c r="D87" s="35"/>
      <c r="E87" s="318" t="s">
        <v>1007</v>
      </c>
      <c r="F87" s="317"/>
      <c r="G87" s="317"/>
      <c r="H87" s="317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1" customFormat="1" ht="12" customHeight="1" x14ac:dyDescent="0.2">
      <c r="A88" s="33"/>
      <c r="B88" s="34"/>
      <c r="C88" s="28" t="s">
        <v>112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1" customFormat="1" ht="16.5" customHeight="1" x14ac:dyDescent="0.2">
      <c r="A89" s="33"/>
      <c r="B89" s="34"/>
      <c r="C89" s="35"/>
      <c r="D89" s="35"/>
      <c r="E89" s="305" t="str">
        <f>E11</f>
        <v>SO 02.2 - Přeložení vodovodního řadu</v>
      </c>
      <c r="F89" s="317"/>
      <c r="G89" s="317"/>
      <c r="H89" s="317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1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1" customFormat="1" ht="12" customHeight="1" x14ac:dyDescent="0.2">
      <c r="A91" s="33"/>
      <c r="B91" s="34"/>
      <c r="C91" s="28" t="s">
        <v>20</v>
      </c>
      <c r="D91" s="35"/>
      <c r="E91" s="35"/>
      <c r="F91" s="26" t="str">
        <f>F14</f>
        <v>Staré Město</v>
      </c>
      <c r="G91" s="35"/>
      <c r="H91" s="35"/>
      <c r="I91" s="122" t="s">
        <v>22</v>
      </c>
      <c r="J91" s="65" t="str">
        <f>IF(J14="","",J14)</f>
        <v>10. 2. 2020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1" customFormat="1" ht="6.95" customHeight="1" x14ac:dyDescent="0.2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1" customFormat="1" ht="15.2" customHeight="1" x14ac:dyDescent="0.2">
      <c r="A93" s="33"/>
      <c r="B93" s="34"/>
      <c r="C93" s="28" t="s">
        <v>24</v>
      </c>
      <c r="D93" s="35"/>
      <c r="E93" s="35"/>
      <c r="F93" s="26" t="str">
        <f>E17</f>
        <v>Obec Staré Město</v>
      </c>
      <c r="G93" s="35"/>
      <c r="H93" s="35"/>
      <c r="I93" s="122" t="s">
        <v>31</v>
      </c>
      <c r="J93" s="31" t="str">
        <f>E23</f>
        <v>Miloš Kopecký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1" customFormat="1" ht="15.2" customHeight="1" x14ac:dyDescent="0.2">
      <c r="A94" s="33"/>
      <c r="B94" s="34"/>
      <c r="C94" s="28" t="s">
        <v>30</v>
      </c>
      <c r="D94" s="35"/>
      <c r="E94" s="35"/>
      <c r="F94" s="26" t="str">
        <f>IF(E20="","",E20)</f>
        <v>JANKOSTAV s.r.o.</v>
      </c>
      <c r="G94" s="35"/>
      <c r="H94" s="35"/>
      <c r="I94" s="122" t="s">
        <v>36</v>
      </c>
      <c r="J94" s="31" t="str">
        <f>E26</f>
        <v>Miloš Kopecký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1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1" customFormat="1" ht="29.25" customHeight="1" x14ac:dyDescent="0.2">
      <c r="A96" s="33"/>
      <c r="B96" s="34"/>
      <c r="C96" s="161" t="s">
        <v>115</v>
      </c>
      <c r="D96" s="162"/>
      <c r="E96" s="162"/>
      <c r="F96" s="162"/>
      <c r="G96" s="162"/>
      <c r="H96" s="162"/>
      <c r="I96" s="163"/>
      <c r="J96" s="164" t="s">
        <v>116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1" customFormat="1" ht="10.35" customHeight="1" x14ac:dyDescent="0.2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1" customFormat="1" ht="22.9" customHeight="1" x14ac:dyDescent="0.2">
      <c r="A98" s="33"/>
      <c r="B98" s="34"/>
      <c r="C98" s="165" t="s">
        <v>117</v>
      </c>
      <c r="D98" s="35"/>
      <c r="E98" s="35"/>
      <c r="F98" s="35"/>
      <c r="G98" s="35"/>
      <c r="H98" s="35"/>
      <c r="I98" s="121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118</v>
      </c>
    </row>
    <row r="99" spans="1:47" s="8" customFormat="1" ht="24.95" customHeight="1" x14ac:dyDescent="0.2">
      <c r="B99" s="166"/>
      <c r="C99" s="167"/>
      <c r="D99" s="168" t="s">
        <v>119</v>
      </c>
      <c r="E99" s="169"/>
      <c r="F99" s="169"/>
      <c r="G99" s="169"/>
      <c r="H99" s="169"/>
      <c r="I99" s="170"/>
      <c r="J99" s="171">
        <f>J127</f>
        <v>0</v>
      </c>
      <c r="K99" s="167"/>
      <c r="L99" s="172"/>
    </row>
    <row r="100" spans="1:47" s="9" customFormat="1" ht="19.899999999999999" customHeight="1" x14ac:dyDescent="0.2">
      <c r="B100" s="173"/>
      <c r="C100" s="103"/>
      <c r="D100" s="174" t="s">
        <v>120</v>
      </c>
      <c r="E100" s="175"/>
      <c r="F100" s="175"/>
      <c r="G100" s="175"/>
      <c r="H100" s="175"/>
      <c r="I100" s="176"/>
      <c r="J100" s="177">
        <f>J128</f>
        <v>0</v>
      </c>
      <c r="K100" s="103"/>
      <c r="L100" s="178"/>
    </row>
    <row r="101" spans="1:47" s="9" customFormat="1" ht="19.899999999999999" customHeight="1" x14ac:dyDescent="0.2">
      <c r="B101" s="173"/>
      <c r="C101" s="103"/>
      <c r="D101" s="174" t="s">
        <v>815</v>
      </c>
      <c r="E101" s="175"/>
      <c r="F101" s="175"/>
      <c r="G101" s="175"/>
      <c r="H101" s="175"/>
      <c r="I101" s="176"/>
      <c r="J101" s="177">
        <f>J163</f>
        <v>0</v>
      </c>
      <c r="K101" s="103"/>
      <c r="L101" s="178"/>
    </row>
    <row r="102" spans="1:47" s="9" customFormat="1" ht="19.899999999999999" customHeight="1" x14ac:dyDescent="0.2">
      <c r="B102" s="173"/>
      <c r="C102" s="103"/>
      <c r="D102" s="174" t="s">
        <v>125</v>
      </c>
      <c r="E102" s="175"/>
      <c r="F102" s="175"/>
      <c r="G102" s="175"/>
      <c r="H102" s="175"/>
      <c r="I102" s="176"/>
      <c r="J102" s="177">
        <f>J166</f>
        <v>0</v>
      </c>
      <c r="K102" s="103"/>
      <c r="L102" s="178"/>
    </row>
    <row r="103" spans="1:47" s="9" customFormat="1" ht="14.85" customHeight="1" x14ac:dyDescent="0.2">
      <c r="B103" s="173"/>
      <c r="C103" s="103"/>
      <c r="D103" s="174" t="s">
        <v>128</v>
      </c>
      <c r="E103" s="175"/>
      <c r="F103" s="175"/>
      <c r="G103" s="175"/>
      <c r="H103" s="175"/>
      <c r="I103" s="176"/>
      <c r="J103" s="177">
        <f>J213</f>
        <v>0</v>
      </c>
      <c r="K103" s="103"/>
      <c r="L103" s="178"/>
    </row>
    <row r="104" spans="1:47" s="9" customFormat="1" ht="14.85" customHeight="1" x14ac:dyDescent="0.2">
      <c r="B104" s="173"/>
      <c r="C104" s="103"/>
      <c r="D104" s="174" t="s">
        <v>816</v>
      </c>
      <c r="E104" s="175"/>
      <c r="F104" s="175"/>
      <c r="G104" s="175"/>
      <c r="H104" s="175"/>
      <c r="I104" s="176"/>
      <c r="J104" s="177">
        <f>J215</f>
        <v>0</v>
      </c>
      <c r="K104" s="103"/>
      <c r="L104" s="178"/>
    </row>
    <row r="105" spans="1:47" s="1" customFormat="1" ht="21.75" customHeight="1" x14ac:dyDescent="0.2">
      <c r="A105" s="33"/>
      <c r="B105" s="34"/>
      <c r="C105" s="35"/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1" customFormat="1" ht="6.95" customHeight="1" x14ac:dyDescent="0.2">
      <c r="A106" s="33"/>
      <c r="B106" s="53"/>
      <c r="C106" s="54"/>
      <c r="D106" s="54"/>
      <c r="E106" s="54"/>
      <c r="F106" s="54"/>
      <c r="G106" s="54"/>
      <c r="H106" s="54"/>
      <c r="I106" s="157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1" customFormat="1" ht="6.95" customHeight="1" x14ac:dyDescent="0.2">
      <c r="A110" s="33"/>
      <c r="B110" s="55"/>
      <c r="C110" s="56"/>
      <c r="D110" s="56"/>
      <c r="E110" s="56"/>
      <c r="F110" s="56"/>
      <c r="G110" s="56"/>
      <c r="H110" s="56"/>
      <c r="I110" s="160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24.95" customHeight="1" x14ac:dyDescent="0.2">
      <c r="A111" s="33"/>
      <c r="B111" s="34"/>
      <c r="C111" s="22" t="s">
        <v>129</v>
      </c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6.95" customHeight="1" x14ac:dyDescent="0.2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1" customFormat="1" ht="12" customHeight="1" x14ac:dyDescent="0.2">
      <c r="A113" s="33"/>
      <c r="B113" s="34"/>
      <c r="C113" s="28" t="s">
        <v>15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1" customFormat="1" ht="16.5" customHeight="1" x14ac:dyDescent="0.2">
      <c r="A114" s="33"/>
      <c r="B114" s="34"/>
      <c r="C114" s="35"/>
      <c r="D114" s="35"/>
      <c r="E114" s="318" t="str">
        <f>E7</f>
        <v>Kanalizace Staré Město - ul. Pode Břehy a U Chodníčku</v>
      </c>
      <c r="F114" s="319"/>
      <c r="G114" s="319"/>
      <c r="H114" s="319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ht="12" customHeight="1" x14ac:dyDescent="0.2">
      <c r="B115" s="20"/>
      <c r="C115" s="28" t="s">
        <v>110</v>
      </c>
      <c r="D115" s="21"/>
      <c r="E115" s="21"/>
      <c r="F115" s="21"/>
      <c r="G115" s="21"/>
      <c r="H115" s="21"/>
      <c r="J115" s="21"/>
      <c r="K115" s="21"/>
      <c r="L115" s="19"/>
    </row>
    <row r="116" spans="1:63" s="1" customFormat="1" ht="16.5" customHeight="1" x14ac:dyDescent="0.2">
      <c r="A116" s="33"/>
      <c r="B116" s="34"/>
      <c r="C116" s="35"/>
      <c r="D116" s="35"/>
      <c r="E116" s="318" t="s">
        <v>1007</v>
      </c>
      <c r="F116" s="317"/>
      <c r="G116" s="317"/>
      <c r="H116" s="317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 x14ac:dyDescent="0.2">
      <c r="A117" s="33"/>
      <c r="B117" s="34"/>
      <c r="C117" s="28" t="s">
        <v>112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1" customFormat="1" ht="16.5" customHeight="1" x14ac:dyDescent="0.2">
      <c r="A118" s="33"/>
      <c r="B118" s="34"/>
      <c r="C118" s="35"/>
      <c r="D118" s="35"/>
      <c r="E118" s="305" t="str">
        <f>E11</f>
        <v>SO 02.2 - Přeložení vodovodního řadu</v>
      </c>
      <c r="F118" s="317"/>
      <c r="G118" s="317"/>
      <c r="H118" s="317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1" customFormat="1" ht="6.9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1" customFormat="1" ht="12" customHeight="1" x14ac:dyDescent="0.2">
      <c r="A120" s="33"/>
      <c r="B120" s="34"/>
      <c r="C120" s="28" t="s">
        <v>20</v>
      </c>
      <c r="D120" s="35"/>
      <c r="E120" s="35"/>
      <c r="F120" s="26" t="str">
        <f>F14</f>
        <v>Staré Město</v>
      </c>
      <c r="G120" s="35"/>
      <c r="H120" s="35"/>
      <c r="I120" s="122" t="s">
        <v>22</v>
      </c>
      <c r="J120" s="65" t="str">
        <f>IF(J14="","",J14)</f>
        <v>10. 2. 2020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1" customFormat="1" ht="6.95" customHeight="1" x14ac:dyDescent="0.2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1" customFormat="1" ht="15.2" customHeight="1" x14ac:dyDescent="0.2">
      <c r="A122" s="33"/>
      <c r="B122" s="34"/>
      <c r="C122" s="28" t="s">
        <v>24</v>
      </c>
      <c r="D122" s="35"/>
      <c r="E122" s="35"/>
      <c r="F122" s="26" t="str">
        <f>E17</f>
        <v>Obec Staré Město</v>
      </c>
      <c r="G122" s="35"/>
      <c r="H122" s="35"/>
      <c r="I122" s="122" t="s">
        <v>31</v>
      </c>
      <c r="J122" s="31" t="str">
        <f>E23</f>
        <v>Miloš Kopecký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1" customFormat="1" ht="15.2" customHeight="1" x14ac:dyDescent="0.2">
      <c r="A123" s="33"/>
      <c r="B123" s="34"/>
      <c r="C123" s="28" t="s">
        <v>30</v>
      </c>
      <c r="D123" s="35"/>
      <c r="E123" s="35"/>
      <c r="F123" s="26" t="str">
        <f>IF(E20="","",E20)</f>
        <v>JANKOSTAV s.r.o.</v>
      </c>
      <c r="G123" s="35"/>
      <c r="H123" s="35"/>
      <c r="I123" s="122" t="s">
        <v>36</v>
      </c>
      <c r="J123" s="31" t="str">
        <f>E26</f>
        <v>Miloš Kopecký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1" customFormat="1" ht="10.35" customHeight="1" x14ac:dyDescent="0.2">
      <c r="A124" s="33"/>
      <c r="B124" s="34"/>
      <c r="C124" s="35"/>
      <c r="D124" s="35"/>
      <c r="E124" s="35"/>
      <c r="F124" s="35"/>
      <c r="G124" s="35"/>
      <c r="H124" s="35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0" customFormat="1" ht="29.25" customHeight="1" x14ac:dyDescent="0.2">
      <c r="A125" s="179"/>
      <c r="B125" s="180"/>
      <c r="C125" s="181" t="s">
        <v>130</v>
      </c>
      <c r="D125" s="182" t="s">
        <v>63</v>
      </c>
      <c r="E125" s="182" t="s">
        <v>59</v>
      </c>
      <c r="F125" s="182" t="s">
        <v>60</v>
      </c>
      <c r="G125" s="182" t="s">
        <v>131</v>
      </c>
      <c r="H125" s="182" t="s">
        <v>132</v>
      </c>
      <c r="I125" s="183" t="s">
        <v>133</v>
      </c>
      <c r="J125" s="184" t="s">
        <v>116</v>
      </c>
      <c r="K125" s="185" t="s">
        <v>134</v>
      </c>
      <c r="L125" s="186"/>
      <c r="M125" s="74" t="s">
        <v>1</v>
      </c>
      <c r="N125" s="75" t="s">
        <v>42</v>
      </c>
      <c r="O125" s="75" t="s">
        <v>135</v>
      </c>
      <c r="P125" s="75" t="s">
        <v>136</v>
      </c>
      <c r="Q125" s="75" t="s">
        <v>137</v>
      </c>
      <c r="R125" s="75" t="s">
        <v>138</v>
      </c>
      <c r="S125" s="75" t="s">
        <v>139</v>
      </c>
      <c r="T125" s="76" t="s">
        <v>140</v>
      </c>
      <c r="U125" s="179"/>
      <c r="V125" s="179"/>
      <c r="W125" s="179"/>
      <c r="X125" s="179"/>
      <c r="Y125" s="179"/>
      <c r="Z125" s="179"/>
      <c r="AA125" s="179"/>
      <c r="AB125" s="179"/>
      <c r="AC125" s="179"/>
      <c r="AD125" s="179"/>
      <c r="AE125" s="179"/>
    </row>
    <row r="126" spans="1:63" s="1" customFormat="1" ht="22.9" customHeight="1" x14ac:dyDescent="0.25">
      <c r="A126" s="33"/>
      <c r="B126" s="34"/>
      <c r="C126" s="81" t="s">
        <v>141</v>
      </c>
      <c r="D126" s="35"/>
      <c r="E126" s="35"/>
      <c r="F126" s="35"/>
      <c r="G126" s="35"/>
      <c r="H126" s="35"/>
      <c r="I126" s="121"/>
      <c r="J126" s="187">
        <f>BK126</f>
        <v>0</v>
      </c>
      <c r="K126" s="35"/>
      <c r="L126" s="38"/>
      <c r="M126" s="77"/>
      <c r="N126" s="188"/>
      <c r="O126" s="78"/>
      <c r="P126" s="189">
        <f>P127</f>
        <v>0</v>
      </c>
      <c r="Q126" s="78"/>
      <c r="R126" s="189">
        <f>R127</f>
        <v>11.089887599999999</v>
      </c>
      <c r="S126" s="78"/>
      <c r="T126" s="190">
        <f>T127</f>
        <v>0.62479999999999991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118</v>
      </c>
      <c r="BK126" s="191">
        <f>BK127</f>
        <v>0</v>
      </c>
    </row>
    <row r="127" spans="1:63" s="11" customFormat="1" ht="25.9" customHeight="1" x14ac:dyDescent="0.2">
      <c r="B127" s="192"/>
      <c r="C127" s="193"/>
      <c r="D127" s="194" t="s">
        <v>77</v>
      </c>
      <c r="E127" s="195" t="s">
        <v>142</v>
      </c>
      <c r="F127" s="195" t="s">
        <v>143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P128+P163+P166</f>
        <v>0</v>
      </c>
      <c r="Q127" s="200"/>
      <c r="R127" s="201">
        <f>R128+R163+R166</f>
        <v>11.089887599999999</v>
      </c>
      <c r="S127" s="200"/>
      <c r="T127" s="202">
        <f>T128+T163+T166</f>
        <v>0.62479999999999991</v>
      </c>
      <c r="AR127" s="203" t="s">
        <v>85</v>
      </c>
      <c r="AT127" s="204" t="s">
        <v>77</v>
      </c>
      <c r="AU127" s="204" t="s">
        <v>78</v>
      </c>
      <c r="AY127" s="203" t="s">
        <v>144</v>
      </c>
      <c r="BK127" s="205">
        <f>BK128+BK163+BK166</f>
        <v>0</v>
      </c>
    </row>
    <row r="128" spans="1:63" s="11" customFormat="1" ht="22.9" customHeight="1" x14ac:dyDescent="0.2">
      <c r="B128" s="192"/>
      <c r="C128" s="193"/>
      <c r="D128" s="194" t="s">
        <v>77</v>
      </c>
      <c r="E128" s="206" t="s">
        <v>85</v>
      </c>
      <c r="F128" s="206" t="s">
        <v>145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SUM(P129:P162)</f>
        <v>0</v>
      </c>
      <c r="Q128" s="200"/>
      <c r="R128" s="201">
        <f>SUM(R129:R162)</f>
        <v>10.886848199999999</v>
      </c>
      <c r="S128" s="200"/>
      <c r="T128" s="202">
        <f>SUM(T129:T162)</f>
        <v>0</v>
      </c>
      <c r="AR128" s="203" t="s">
        <v>85</v>
      </c>
      <c r="AT128" s="204" t="s">
        <v>77</v>
      </c>
      <c r="AU128" s="204" t="s">
        <v>85</v>
      </c>
      <c r="AY128" s="203" t="s">
        <v>144</v>
      </c>
      <c r="BK128" s="205">
        <f>SUM(BK129:BK162)</f>
        <v>0</v>
      </c>
    </row>
    <row r="129" spans="1:65" s="1" customFormat="1" ht="21.75" customHeight="1" x14ac:dyDescent="0.2">
      <c r="A129" s="33"/>
      <c r="B129" s="34"/>
      <c r="C129" s="208" t="s">
        <v>85</v>
      </c>
      <c r="D129" s="208" t="s">
        <v>146</v>
      </c>
      <c r="E129" s="209" t="s">
        <v>179</v>
      </c>
      <c r="F129" s="210" t="s">
        <v>180</v>
      </c>
      <c r="G129" s="211" t="s">
        <v>181</v>
      </c>
      <c r="H129" s="212">
        <v>24</v>
      </c>
      <c r="I129" s="213">
        <v>0</v>
      </c>
      <c r="J129" s="212">
        <f>ROUND(I129*H129,2)</f>
        <v>0</v>
      </c>
      <c r="K129" s="214"/>
      <c r="L129" s="38"/>
      <c r="M129" s="215" t="s">
        <v>1</v>
      </c>
      <c r="N129" s="216" t="s">
        <v>43</v>
      </c>
      <c r="O129" s="70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9" t="s">
        <v>150</v>
      </c>
      <c r="AT129" s="219" t="s">
        <v>146</v>
      </c>
      <c r="AU129" s="219" t="s">
        <v>87</v>
      </c>
      <c r="AY129" s="16" t="s">
        <v>144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85</v>
      </c>
      <c r="BK129" s="220">
        <f>ROUND(I129*H129,2)</f>
        <v>0</v>
      </c>
      <c r="BL129" s="16" t="s">
        <v>150</v>
      </c>
      <c r="BM129" s="219" t="s">
        <v>1262</v>
      </c>
    </row>
    <row r="130" spans="1:65" s="12" customFormat="1" x14ac:dyDescent="0.2">
      <c r="B130" s="221"/>
      <c r="C130" s="222"/>
      <c r="D130" s="223" t="s">
        <v>152</v>
      </c>
      <c r="E130" s="224" t="s">
        <v>1</v>
      </c>
      <c r="F130" s="225" t="s">
        <v>1263</v>
      </c>
      <c r="G130" s="222"/>
      <c r="H130" s="226">
        <v>24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152</v>
      </c>
      <c r="AU130" s="232" t="s">
        <v>87</v>
      </c>
      <c r="AV130" s="12" t="s">
        <v>87</v>
      </c>
      <c r="AW130" s="12" t="s">
        <v>35</v>
      </c>
      <c r="AX130" s="12" t="s">
        <v>85</v>
      </c>
      <c r="AY130" s="232" t="s">
        <v>144</v>
      </c>
    </row>
    <row r="131" spans="1:65" s="1" customFormat="1" ht="21.75" customHeight="1" x14ac:dyDescent="0.2">
      <c r="A131" s="33"/>
      <c r="B131" s="34"/>
      <c r="C131" s="208" t="s">
        <v>87</v>
      </c>
      <c r="D131" s="208" t="s">
        <v>146</v>
      </c>
      <c r="E131" s="209" t="s">
        <v>185</v>
      </c>
      <c r="F131" s="210" t="s">
        <v>186</v>
      </c>
      <c r="G131" s="211" t="s">
        <v>187</v>
      </c>
      <c r="H131" s="212">
        <v>3</v>
      </c>
      <c r="I131" s="213">
        <v>0</v>
      </c>
      <c r="J131" s="212">
        <f>ROUND(I131*H131,2)</f>
        <v>0</v>
      </c>
      <c r="K131" s="214"/>
      <c r="L131" s="38"/>
      <c r="M131" s="215" t="s">
        <v>1</v>
      </c>
      <c r="N131" s="216" t="s">
        <v>43</v>
      </c>
      <c r="O131" s="70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9" t="s">
        <v>150</v>
      </c>
      <c r="AT131" s="219" t="s">
        <v>146</v>
      </c>
      <c r="AU131" s="219" t="s">
        <v>87</v>
      </c>
      <c r="AY131" s="16" t="s">
        <v>144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85</v>
      </c>
      <c r="BK131" s="220">
        <f>ROUND(I131*H131,2)</f>
        <v>0</v>
      </c>
      <c r="BL131" s="16" t="s">
        <v>150</v>
      </c>
      <c r="BM131" s="219" t="s">
        <v>1264</v>
      </c>
    </row>
    <row r="132" spans="1:65" s="12" customFormat="1" x14ac:dyDescent="0.2">
      <c r="B132" s="221"/>
      <c r="C132" s="222"/>
      <c r="D132" s="223" t="s">
        <v>152</v>
      </c>
      <c r="E132" s="224" t="s">
        <v>1</v>
      </c>
      <c r="F132" s="225" t="s">
        <v>1265</v>
      </c>
      <c r="G132" s="222"/>
      <c r="H132" s="226">
        <v>3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152</v>
      </c>
      <c r="AU132" s="232" t="s">
        <v>87</v>
      </c>
      <c r="AV132" s="12" t="s">
        <v>87</v>
      </c>
      <c r="AW132" s="12" t="s">
        <v>35</v>
      </c>
      <c r="AX132" s="12" t="s">
        <v>85</v>
      </c>
      <c r="AY132" s="232" t="s">
        <v>144</v>
      </c>
    </row>
    <row r="133" spans="1:65" s="1" customFormat="1" ht="21.75" customHeight="1" x14ac:dyDescent="0.2">
      <c r="A133" s="33"/>
      <c r="B133" s="34"/>
      <c r="C133" s="208" t="s">
        <v>165</v>
      </c>
      <c r="D133" s="208" t="s">
        <v>146</v>
      </c>
      <c r="E133" s="209" t="s">
        <v>824</v>
      </c>
      <c r="F133" s="210" t="s">
        <v>208</v>
      </c>
      <c r="G133" s="211" t="s">
        <v>209</v>
      </c>
      <c r="H133" s="212">
        <v>8.52</v>
      </c>
      <c r="I133" s="213">
        <v>0</v>
      </c>
      <c r="J133" s="212">
        <f>ROUND(I133*H133,2)</f>
        <v>0</v>
      </c>
      <c r="K133" s="214"/>
      <c r="L133" s="38"/>
      <c r="M133" s="215" t="s">
        <v>1</v>
      </c>
      <c r="N133" s="216" t="s">
        <v>43</v>
      </c>
      <c r="O133" s="70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9" t="s">
        <v>150</v>
      </c>
      <c r="AT133" s="219" t="s">
        <v>146</v>
      </c>
      <c r="AU133" s="219" t="s">
        <v>87</v>
      </c>
      <c r="AY133" s="16" t="s">
        <v>144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85</v>
      </c>
      <c r="BK133" s="220">
        <f>ROUND(I133*H133,2)</f>
        <v>0</v>
      </c>
      <c r="BL133" s="16" t="s">
        <v>150</v>
      </c>
      <c r="BM133" s="219" t="s">
        <v>1266</v>
      </c>
    </row>
    <row r="134" spans="1:65" s="12" customFormat="1" x14ac:dyDescent="0.2">
      <c r="B134" s="221"/>
      <c r="C134" s="222"/>
      <c r="D134" s="223" t="s">
        <v>152</v>
      </c>
      <c r="E134" s="224" t="s">
        <v>1</v>
      </c>
      <c r="F134" s="225" t="s">
        <v>1267</v>
      </c>
      <c r="G134" s="222"/>
      <c r="H134" s="226">
        <v>8.52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152</v>
      </c>
      <c r="AU134" s="232" t="s">
        <v>87</v>
      </c>
      <c r="AV134" s="12" t="s">
        <v>87</v>
      </c>
      <c r="AW134" s="12" t="s">
        <v>35</v>
      </c>
      <c r="AX134" s="12" t="s">
        <v>85</v>
      </c>
      <c r="AY134" s="232" t="s">
        <v>144</v>
      </c>
    </row>
    <row r="135" spans="1:65" s="1" customFormat="1" ht="21.75" customHeight="1" x14ac:dyDescent="0.2">
      <c r="A135" s="33"/>
      <c r="B135" s="34"/>
      <c r="C135" s="208" t="s">
        <v>150</v>
      </c>
      <c r="D135" s="208" t="s">
        <v>146</v>
      </c>
      <c r="E135" s="209" t="s">
        <v>1268</v>
      </c>
      <c r="F135" s="210" t="s">
        <v>1269</v>
      </c>
      <c r="G135" s="211" t="s">
        <v>209</v>
      </c>
      <c r="H135" s="212">
        <v>19.059999999999999</v>
      </c>
      <c r="I135" s="213">
        <v>0</v>
      </c>
      <c r="J135" s="212">
        <f>ROUND(I135*H135,2)</f>
        <v>0</v>
      </c>
      <c r="K135" s="214"/>
      <c r="L135" s="38"/>
      <c r="M135" s="215" t="s">
        <v>1</v>
      </c>
      <c r="N135" s="216" t="s">
        <v>43</v>
      </c>
      <c r="O135" s="70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9" t="s">
        <v>150</v>
      </c>
      <c r="AT135" s="219" t="s">
        <v>146</v>
      </c>
      <c r="AU135" s="219" t="s">
        <v>87</v>
      </c>
      <c r="AY135" s="16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6" t="s">
        <v>85</v>
      </c>
      <c r="BK135" s="220">
        <f>ROUND(I135*H135,2)</f>
        <v>0</v>
      </c>
      <c r="BL135" s="16" t="s">
        <v>150</v>
      </c>
      <c r="BM135" s="219" t="s">
        <v>1270</v>
      </c>
    </row>
    <row r="136" spans="1:65" s="12" customFormat="1" ht="22.5" x14ac:dyDescent="0.2">
      <c r="B136" s="221"/>
      <c r="C136" s="222"/>
      <c r="D136" s="223" t="s">
        <v>152</v>
      </c>
      <c r="E136" s="224" t="s">
        <v>1</v>
      </c>
      <c r="F136" s="225" t="s">
        <v>1271</v>
      </c>
      <c r="G136" s="222"/>
      <c r="H136" s="226">
        <v>19.059999999999999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152</v>
      </c>
      <c r="AU136" s="232" t="s">
        <v>87</v>
      </c>
      <c r="AV136" s="12" t="s">
        <v>87</v>
      </c>
      <c r="AW136" s="12" t="s">
        <v>35</v>
      </c>
      <c r="AX136" s="12" t="s">
        <v>85</v>
      </c>
      <c r="AY136" s="232" t="s">
        <v>144</v>
      </c>
    </row>
    <row r="137" spans="1:65" s="1" customFormat="1" ht="21.75" customHeight="1" x14ac:dyDescent="0.2">
      <c r="A137" s="33"/>
      <c r="B137" s="34"/>
      <c r="C137" s="208" t="s">
        <v>178</v>
      </c>
      <c r="D137" s="208" t="s">
        <v>146</v>
      </c>
      <c r="E137" s="209" t="s">
        <v>220</v>
      </c>
      <c r="F137" s="210" t="s">
        <v>221</v>
      </c>
      <c r="G137" s="211" t="s">
        <v>209</v>
      </c>
      <c r="H137" s="212">
        <v>1.8</v>
      </c>
      <c r="I137" s="213">
        <v>0</v>
      </c>
      <c r="J137" s="212">
        <f>ROUND(I137*H137,2)</f>
        <v>0</v>
      </c>
      <c r="K137" s="214"/>
      <c r="L137" s="38"/>
      <c r="M137" s="215" t="s">
        <v>1</v>
      </c>
      <c r="N137" s="216" t="s">
        <v>43</v>
      </c>
      <c r="O137" s="70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9" t="s">
        <v>150</v>
      </c>
      <c r="AT137" s="219" t="s">
        <v>146</v>
      </c>
      <c r="AU137" s="219" t="s">
        <v>87</v>
      </c>
      <c r="AY137" s="16" t="s">
        <v>144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6" t="s">
        <v>85</v>
      </c>
      <c r="BK137" s="220">
        <f>ROUND(I137*H137,2)</f>
        <v>0</v>
      </c>
      <c r="BL137" s="16" t="s">
        <v>150</v>
      </c>
      <c r="BM137" s="219" t="s">
        <v>1272</v>
      </c>
    </row>
    <row r="138" spans="1:65" s="12" customFormat="1" x14ac:dyDescent="0.2">
      <c r="B138" s="221"/>
      <c r="C138" s="222"/>
      <c r="D138" s="223" t="s">
        <v>152</v>
      </c>
      <c r="E138" s="224" t="s">
        <v>1</v>
      </c>
      <c r="F138" s="225" t="s">
        <v>1273</v>
      </c>
      <c r="G138" s="222"/>
      <c r="H138" s="226">
        <v>1.8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152</v>
      </c>
      <c r="AU138" s="232" t="s">
        <v>87</v>
      </c>
      <c r="AV138" s="12" t="s">
        <v>87</v>
      </c>
      <c r="AW138" s="12" t="s">
        <v>35</v>
      </c>
      <c r="AX138" s="12" t="s">
        <v>85</v>
      </c>
      <c r="AY138" s="232" t="s">
        <v>144</v>
      </c>
    </row>
    <row r="139" spans="1:65" s="1" customFormat="1" ht="16.5" customHeight="1" x14ac:dyDescent="0.2">
      <c r="A139" s="33"/>
      <c r="B139" s="34"/>
      <c r="C139" s="208" t="s">
        <v>184</v>
      </c>
      <c r="D139" s="208" t="s">
        <v>146</v>
      </c>
      <c r="E139" s="209" t="s">
        <v>250</v>
      </c>
      <c r="F139" s="210" t="s">
        <v>251</v>
      </c>
      <c r="G139" s="211" t="s">
        <v>149</v>
      </c>
      <c r="H139" s="212">
        <v>46.29</v>
      </c>
      <c r="I139" s="213">
        <v>0</v>
      </c>
      <c r="J139" s="212">
        <f>ROUND(I139*H139,2)</f>
        <v>0</v>
      </c>
      <c r="K139" s="214"/>
      <c r="L139" s="38"/>
      <c r="M139" s="215" t="s">
        <v>1</v>
      </c>
      <c r="N139" s="216" t="s">
        <v>43</v>
      </c>
      <c r="O139" s="70"/>
      <c r="P139" s="217">
        <f>O139*H139</f>
        <v>0</v>
      </c>
      <c r="Q139" s="217">
        <v>5.8E-4</v>
      </c>
      <c r="R139" s="217">
        <f>Q139*H139</f>
        <v>2.6848199999999999E-2</v>
      </c>
      <c r="S139" s="217">
        <v>0</v>
      </c>
      <c r="T139" s="218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9" t="s">
        <v>150</v>
      </c>
      <c r="AT139" s="219" t="s">
        <v>146</v>
      </c>
      <c r="AU139" s="219" t="s">
        <v>87</v>
      </c>
      <c r="AY139" s="16" t="s">
        <v>144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6" t="s">
        <v>85</v>
      </c>
      <c r="BK139" s="220">
        <f>ROUND(I139*H139,2)</f>
        <v>0</v>
      </c>
      <c r="BL139" s="16" t="s">
        <v>150</v>
      </c>
      <c r="BM139" s="219" t="s">
        <v>1274</v>
      </c>
    </row>
    <row r="140" spans="1:65" s="12" customFormat="1" x14ac:dyDescent="0.2">
      <c r="B140" s="221"/>
      <c r="C140" s="222"/>
      <c r="D140" s="223" t="s">
        <v>152</v>
      </c>
      <c r="E140" s="224" t="s">
        <v>1</v>
      </c>
      <c r="F140" s="225" t="s">
        <v>1275</v>
      </c>
      <c r="G140" s="222"/>
      <c r="H140" s="226">
        <v>46.29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152</v>
      </c>
      <c r="AU140" s="232" t="s">
        <v>87</v>
      </c>
      <c r="AV140" s="12" t="s">
        <v>87</v>
      </c>
      <c r="AW140" s="12" t="s">
        <v>35</v>
      </c>
      <c r="AX140" s="12" t="s">
        <v>85</v>
      </c>
      <c r="AY140" s="232" t="s">
        <v>144</v>
      </c>
    </row>
    <row r="141" spans="1:65" s="1" customFormat="1" ht="16.5" customHeight="1" x14ac:dyDescent="0.2">
      <c r="A141" s="33"/>
      <c r="B141" s="34"/>
      <c r="C141" s="208" t="s">
        <v>190</v>
      </c>
      <c r="D141" s="208" t="s">
        <v>146</v>
      </c>
      <c r="E141" s="209" t="s">
        <v>271</v>
      </c>
      <c r="F141" s="210" t="s">
        <v>272</v>
      </c>
      <c r="G141" s="211" t="s">
        <v>149</v>
      </c>
      <c r="H141" s="212">
        <v>46.29</v>
      </c>
      <c r="I141" s="213">
        <v>0</v>
      </c>
      <c r="J141" s="212">
        <f>ROUND(I141*H141,2)</f>
        <v>0</v>
      </c>
      <c r="K141" s="214"/>
      <c r="L141" s="38"/>
      <c r="M141" s="215" t="s">
        <v>1</v>
      </c>
      <c r="N141" s="216" t="s">
        <v>43</v>
      </c>
      <c r="O141" s="70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9" t="s">
        <v>150</v>
      </c>
      <c r="AT141" s="219" t="s">
        <v>146</v>
      </c>
      <c r="AU141" s="219" t="s">
        <v>87</v>
      </c>
      <c r="AY141" s="16" t="s">
        <v>144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6" t="s">
        <v>85</v>
      </c>
      <c r="BK141" s="220">
        <f>ROUND(I141*H141,2)</f>
        <v>0</v>
      </c>
      <c r="BL141" s="16" t="s">
        <v>150</v>
      </c>
      <c r="BM141" s="219" t="s">
        <v>1276</v>
      </c>
    </row>
    <row r="142" spans="1:65" s="12" customFormat="1" x14ac:dyDescent="0.2">
      <c r="B142" s="221"/>
      <c r="C142" s="222"/>
      <c r="D142" s="223" t="s">
        <v>152</v>
      </c>
      <c r="E142" s="224" t="s">
        <v>1</v>
      </c>
      <c r="F142" s="225" t="s">
        <v>1277</v>
      </c>
      <c r="G142" s="222"/>
      <c r="H142" s="226">
        <v>46.29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152</v>
      </c>
      <c r="AU142" s="232" t="s">
        <v>87</v>
      </c>
      <c r="AV142" s="12" t="s">
        <v>87</v>
      </c>
      <c r="AW142" s="12" t="s">
        <v>35</v>
      </c>
      <c r="AX142" s="12" t="s">
        <v>85</v>
      </c>
      <c r="AY142" s="232" t="s">
        <v>144</v>
      </c>
    </row>
    <row r="143" spans="1:65" s="1" customFormat="1" ht="21.75" customHeight="1" x14ac:dyDescent="0.2">
      <c r="A143" s="33"/>
      <c r="B143" s="34"/>
      <c r="C143" s="208" t="s">
        <v>195</v>
      </c>
      <c r="D143" s="208" t="s">
        <v>146</v>
      </c>
      <c r="E143" s="209" t="s">
        <v>290</v>
      </c>
      <c r="F143" s="210" t="s">
        <v>291</v>
      </c>
      <c r="G143" s="211" t="s">
        <v>209</v>
      </c>
      <c r="H143" s="212">
        <v>26.68</v>
      </c>
      <c r="I143" s="213">
        <v>0</v>
      </c>
      <c r="J143" s="212">
        <f>ROUND(I143*H143,2)</f>
        <v>0</v>
      </c>
      <c r="K143" s="214"/>
      <c r="L143" s="38"/>
      <c r="M143" s="215" t="s">
        <v>1</v>
      </c>
      <c r="N143" s="216" t="s">
        <v>43</v>
      </c>
      <c r="O143" s="70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9" t="s">
        <v>150</v>
      </c>
      <c r="AT143" s="219" t="s">
        <v>146</v>
      </c>
      <c r="AU143" s="219" t="s">
        <v>87</v>
      </c>
      <c r="AY143" s="16" t="s">
        <v>144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6" t="s">
        <v>85</v>
      </c>
      <c r="BK143" s="220">
        <f>ROUND(I143*H143,2)</f>
        <v>0</v>
      </c>
      <c r="BL143" s="16" t="s">
        <v>150</v>
      </c>
      <c r="BM143" s="219" t="s">
        <v>1278</v>
      </c>
    </row>
    <row r="144" spans="1:65" s="12" customFormat="1" ht="22.5" x14ac:dyDescent="0.2">
      <c r="B144" s="221"/>
      <c r="C144" s="222"/>
      <c r="D144" s="223" t="s">
        <v>152</v>
      </c>
      <c r="E144" s="224" t="s">
        <v>1</v>
      </c>
      <c r="F144" s="225" t="s">
        <v>1279</v>
      </c>
      <c r="G144" s="222"/>
      <c r="H144" s="226">
        <v>26.68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152</v>
      </c>
      <c r="AU144" s="232" t="s">
        <v>87</v>
      </c>
      <c r="AV144" s="12" t="s">
        <v>87</v>
      </c>
      <c r="AW144" s="12" t="s">
        <v>35</v>
      </c>
      <c r="AX144" s="12" t="s">
        <v>85</v>
      </c>
      <c r="AY144" s="232" t="s">
        <v>144</v>
      </c>
    </row>
    <row r="145" spans="1:65" s="1" customFormat="1" ht="21.75" customHeight="1" x14ac:dyDescent="0.2">
      <c r="A145" s="33"/>
      <c r="B145" s="34"/>
      <c r="C145" s="208" t="s">
        <v>200</v>
      </c>
      <c r="D145" s="208" t="s">
        <v>146</v>
      </c>
      <c r="E145" s="209" t="s">
        <v>301</v>
      </c>
      <c r="F145" s="210" t="s">
        <v>302</v>
      </c>
      <c r="G145" s="211" t="s">
        <v>209</v>
      </c>
      <c r="H145" s="212">
        <v>5.72</v>
      </c>
      <c r="I145" s="213">
        <v>0</v>
      </c>
      <c r="J145" s="212">
        <f>ROUND(I145*H145,2)</f>
        <v>0</v>
      </c>
      <c r="K145" s="214"/>
      <c r="L145" s="38"/>
      <c r="M145" s="215" t="s">
        <v>1</v>
      </c>
      <c r="N145" s="216" t="s">
        <v>43</v>
      </c>
      <c r="O145" s="70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9" t="s">
        <v>150</v>
      </c>
      <c r="AT145" s="219" t="s">
        <v>146</v>
      </c>
      <c r="AU145" s="219" t="s">
        <v>87</v>
      </c>
      <c r="AY145" s="16" t="s">
        <v>144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85</v>
      </c>
      <c r="BK145" s="220">
        <f>ROUND(I145*H145,2)</f>
        <v>0</v>
      </c>
      <c r="BL145" s="16" t="s">
        <v>150</v>
      </c>
      <c r="BM145" s="219" t="s">
        <v>1280</v>
      </c>
    </row>
    <row r="146" spans="1:65" s="12" customFormat="1" ht="22.5" x14ac:dyDescent="0.2">
      <c r="B146" s="221"/>
      <c r="C146" s="222"/>
      <c r="D146" s="223" t="s">
        <v>152</v>
      </c>
      <c r="E146" s="224" t="s">
        <v>1</v>
      </c>
      <c r="F146" s="225" t="s">
        <v>1281</v>
      </c>
      <c r="G146" s="222"/>
      <c r="H146" s="226">
        <v>5.72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152</v>
      </c>
      <c r="AU146" s="232" t="s">
        <v>87</v>
      </c>
      <c r="AV146" s="12" t="s">
        <v>87</v>
      </c>
      <c r="AW146" s="12" t="s">
        <v>35</v>
      </c>
      <c r="AX146" s="12" t="s">
        <v>85</v>
      </c>
      <c r="AY146" s="232" t="s">
        <v>144</v>
      </c>
    </row>
    <row r="147" spans="1:65" s="1" customFormat="1" ht="21.75" customHeight="1" x14ac:dyDescent="0.2">
      <c r="A147" s="33"/>
      <c r="B147" s="34"/>
      <c r="C147" s="208" t="s">
        <v>206</v>
      </c>
      <c r="D147" s="208" t="s">
        <v>146</v>
      </c>
      <c r="E147" s="209" t="s">
        <v>313</v>
      </c>
      <c r="F147" s="210" t="s">
        <v>314</v>
      </c>
      <c r="G147" s="211" t="s">
        <v>209</v>
      </c>
      <c r="H147" s="212">
        <v>19.059999999999999</v>
      </c>
      <c r="I147" s="213">
        <v>0</v>
      </c>
      <c r="J147" s="212">
        <f>ROUND(I147*H147,2)</f>
        <v>0</v>
      </c>
      <c r="K147" s="214"/>
      <c r="L147" s="38"/>
      <c r="M147" s="215" t="s">
        <v>1</v>
      </c>
      <c r="N147" s="216" t="s">
        <v>43</v>
      </c>
      <c r="O147" s="70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9" t="s">
        <v>150</v>
      </c>
      <c r="AT147" s="219" t="s">
        <v>146</v>
      </c>
      <c r="AU147" s="219" t="s">
        <v>87</v>
      </c>
      <c r="AY147" s="16" t="s">
        <v>144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6" t="s">
        <v>85</v>
      </c>
      <c r="BK147" s="220">
        <f>ROUND(I147*H147,2)</f>
        <v>0</v>
      </c>
      <c r="BL147" s="16" t="s">
        <v>150</v>
      </c>
      <c r="BM147" s="219" t="s">
        <v>1282</v>
      </c>
    </row>
    <row r="148" spans="1:65" s="12" customFormat="1" x14ac:dyDescent="0.2">
      <c r="B148" s="221"/>
      <c r="C148" s="222"/>
      <c r="D148" s="223" t="s">
        <v>152</v>
      </c>
      <c r="E148" s="224" t="s">
        <v>1</v>
      </c>
      <c r="F148" s="225" t="s">
        <v>1283</v>
      </c>
      <c r="G148" s="222"/>
      <c r="H148" s="226">
        <v>19.059999999999999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152</v>
      </c>
      <c r="AU148" s="232" t="s">
        <v>87</v>
      </c>
      <c r="AV148" s="12" t="s">
        <v>87</v>
      </c>
      <c r="AW148" s="12" t="s">
        <v>35</v>
      </c>
      <c r="AX148" s="12" t="s">
        <v>85</v>
      </c>
      <c r="AY148" s="232" t="s">
        <v>144</v>
      </c>
    </row>
    <row r="149" spans="1:65" s="1" customFormat="1" ht="16.5" customHeight="1" x14ac:dyDescent="0.2">
      <c r="A149" s="33"/>
      <c r="B149" s="34"/>
      <c r="C149" s="208" t="s">
        <v>214</v>
      </c>
      <c r="D149" s="208" t="s">
        <v>146</v>
      </c>
      <c r="E149" s="209" t="s">
        <v>319</v>
      </c>
      <c r="F149" s="210" t="s">
        <v>320</v>
      </c>
      <c r="G149" s="211" t="s">
        <v>209</v>
      </c>
      <c r="H149" s="212">
        <v>19.059999999999999</v>
      </c>
      <c r="I149" s="213">
        <v>0</v>
      </c>
      <c r="J149" s="212">
        <f>ROUND(I149*H149,2)</f>
        <v>0</v>
      </c>
      <c r="K149" s="214"/>
      <c r="L149" s="38"/>
      <c r="M149" s="215" t="s">
        <v>1</v>
      </c>
      <c r="N149" s="216" t="s">
        <v>43</v>
      </c>
      <c r="O149" s="70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9" t="s">
        <v>150</v>
      </c>
      <c r="AT149" s="219" t="s">
        <v>146</v>
      </c>
      <c r="AU149" s="219" t="s">
        <v>87</v>
      </c>
      <c r="AY149" s="16" t="s">
        <v>144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6" t="s">
        <v>85</v>
      </c>
      <c r="BK149" s="220">
        <f>ROUND(I149*H149,2)</f>
        <v>0</v>
      </c>
      <c r="BL149" s="16" t="s">
        <v>150</v>
      </c>
      <c r="BM149" s="219" t="s">
        <v>1284</v>
      </c>
    </row>
    <row r="150" spans="1:65" s="12" customFormat="1" x14ac:dyDescent="0.2">
      <c r="B150" s="221"/>
      <c r="C150" s="222"/>
      <c r="D150" s="223" t="s">
        <v>152</v>
      </c>
      <c r="E150" s="224" t="s">
        <v>1</v>
      </c>
      <c r="F150" s="225" t="s">
        <v>1285</v>
      </c>
      <c r="G150" s="222"/>
      <c r="H150" s="226">
        <v>19.059999999999999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152</v>
      </c>
      <c r="AU150" s="232" t="s">
        <v>87</v>
      </c>
      <c r="AV150" s="12" t="s">
        <v>87</v>
      </c>
      <c r="AW150" s="12" t="s">
        <v>35</v>
      </c>
      <c r="AX150" s="12" t="s">
        <v>85</v>
      </c>
      <c r="AY150" s="232" t="s">
        <v>144</v>
      </c>
    </row>
    <row r="151" spans="1:65" s="1" customFormat="1" ht="21.75" customHeight="1" x14ac:dyDescent="0.2">
      <c r="A151" s="33"/>
      <c r="B151" s="34"/>
      <c r="C151" s="208" t="s">
        <v>219</v>
      </c>
      <c r="D151" s="208" t="s">
        <v>146</v>
      </c>
      <c r="E151" s="209" t="s">
        <v>324</v>
      </c>
      <c r="F151" s="210" t="s">
        <v>846</v>
      </c>
      <c r="G151" s="211" t="s">
        <v>326</v>
      </c>
      <c r="H151" s="212">
        <v>10.87</v>
      </c>
      <c r="I151" s="213">
        <v>0</v>
      </c>
      <c r="J151" s="212">
        <f>ROUND(I151*H151,2)</f>
        <v>0</v>
      </c>
      <c r="K151" s="214"/>
      <c r="L151" s="38"/>
      <c r="M151" s="215" t="s">
        <v>1</v>
      </c>
      <c r="N151" s="216" t="s">
        <v>43</v>
      </c>
      <c r="O151" s="70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9" t="s">
        <v>150</v>
      </c>
      <c r="AT151" s="219" t="s">
        <v>146</v>
      </c>
      <c r="AU151" s="219" t="s">
        <v>87</v>
      </c>
      <c r="AY151" s="16" t="s">
        <v>144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6" t="s">
        <v>85</v>
      </c>
      <c r="BK151" s="220">
        <f>ROUND(I151*H151,2)</f>
        <v>0</v>
      </c>
      <c r="BL151" s="16" t="s">
        <v>150</v>
      </c>
      <c r="BM151" s="219" t="s">
        <v>1286</v>
      </c>
    </row>
    <row r="152" spans="1:65" s="12" customFormat="1" x14ac:dyDescent="0.2">
      <c r="B152" s="221"/>
      <c r="C152" s="222"/>
      <c r="D152" s="223" t="s">
        <v>152</v>
      </c>
      <c r="E152" s="224" t="s">
        <v>1</v>
      </c>
      <c r="F152" s="225" t="s">
        <v>1287</v>
      </c>
      <c r="G152" s="222"/>
      <c r="H152" s="226">
        <v>10.87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152</v>
      </c>
      <c r="AU152" s="232" t="s">
        <v>87</v>
      </c>
      <c r="AV152" s="12" t="s">
        <v>87</v>
      </c>
      <c r="AW152" s="12" t="s">
        <v>35</v>
      </c>
      <c r="AX152" s="12" t="s">
        <v>85</v>
      </c>
      <c r="AY152" s="232" t="s">
        <v>144</v>
      </c>
    </row>
    <row r="153" spans="1:65" s="1" customFormat="1" ht="21.75" customHeight="1" x14ac:dyDescent="0.2">
      <c r="A153" s="33"/>
      <c r="B153" s="34"/>
      <c r="C153" s="208" t="s">
        <v>226</v>
      </c>
      <c r="D153" s="208" t="s">
        <v>146</v>
      </c>
      <c r="E153" s="209" t="s">
        <v>330</v>
      </c>
      <c r="F153" s="210" t="s">
        <v>331</v>
      </c>
      <c r="G153" s="211" t="s">
        <v>209</v>
      </c>
      <c r="H153" s="212">
        <v>19.059999999999999</v>
      </c>
      <c r="I153" s="213">
        <v>0</v>
      </c>
      <c r="J153" s="212">
        <f>ROUND(I153*H153,2)</f>
        <v>0</v>
      </c>
      <c r="K153" s="214"/>
      <c r="L153" s="38"/>
      <c r="M153" s="215" t="s">
        <v>1</v>
      </c>
      <c r="N153" s="216" t="s">
        <v>43</v>
      </c>
      <c r="O153" s="70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9" t="s">
        <v>150</v>
      </c>
      <c r="AT153" s="219" t="s">
        <v>146</v>
      </c>
      <c r="AU153" s="219" t="s">
        <v>87</v>
      </c>
      <c r="AY153" s="16" t="s">
        <v>144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6" t="s">
        <v>85</v>
      </c>
      <c r="BK153" s="220">
        <f>ROUND(I153*H153,2)</f>
        <v>0</v>
      </c>
      <c r="BL153" s="16" t="s">
        <v>150</v>
      </c>
      <c r="BM153" s="219" t="s">
        <v>1288</v>
      </c>
    </row>
    <row r="154" spans="1:65" s="12" customFormat="1" x14ac:dyDescent="0.2">
      <c r="B154" s="221"/>
      <c r="C154" s="222"/>
      <c r="D154" s="223" t="s">
        <v>152</v>
      </c>
      <c r="E154" s="224" t="s">
        <v>1</v>
      </c>
      <c r="F154" s="225" t="s">
        <v>1289</v>
      </c>
      <c r="G154" s="222"/>
      <c r="H154" s="226">
        <v>19.059999999999999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152</v>
      </c>
      <c r="AU154" s="232" t="s">
        <v>87</v>
      </c>
      <c r="AV154" s="12" t="s">
        <v>87</v>
      </c>
      <c r="AW154" s="12" t="s">
        <v>35</v>
      </c>
      <c r="AX154" s="12" t="s">
        <v>85</v>
      </c>
      <c r="AY154" s="232" t="s">
        <v>144</v>
      </c>
    </row>
    <row r="155" spans="1:65" s="1" customFormat="1" ht="16.5" customHeight="1" x14ac:dyDescent="0.2">
      <c r="A155" s="33"/>
      <c r="B155" s="34"/>
      <c r="C155" s="254" t="s">
        <v>232</v>
      </c>
      <c r="D155" s="254" t="s">
        <v>341</v>
      </c>
      <c r="E155" s="255" t="s">
        <v>342</v>
      </c>
      <c r="F155" s="256" t="s">
        <v>343</v>
      </c>
      <c r="G155" s="257" t="s">
        <v>326</v>
      </c>
      <c r="H155" s="258">
        <v>10.86</v>
      </c>
      <c r="I155" s="259">
        <v>0</v>
      </c>
      <c r="J155" s="258">
        <f>ROUND(I155*H155,2)</f>
        <v>0</v>
      </c>
      <c r="K155" s="260"/>
      <c r="L155" s="261"/>
      <c r="M155" s="262" t="s">
        <v>1</v>
      </c>
      <c r="N155" s="263" t="s">
        <v>43</v>
      </c>
      <c r="O155" s="70"/>
      <c r="P155" s="217">
        <f>O155*H155</f>
        <v>0</v>
      </c>
      <c r="Q155" s="217">
        <v>1</v>
      </c>
      <c r="R155" s="217">
        <f>Q155*H155</f>
        <v>10.86</v>
      </c>
      <c r="S155" s="217">
        <v>0</v>
      </c>
      <c r="T155" s="21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9" t="s">
        <v>195</v>
      </c>
      <c r="AT155" s="219" t="s">
        <v>341</v>
      </c>
      <c r="AU155" s="219" t="s">
        <v>87</v>
      </c>
      <c r="AY155" s="16" t="s">
        <v>144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6" t="s">
        <v>85</v>
      </c>
      <c r="BK155" s="220">
        <f>ROUND(I155*H155,2)</f>
        <v>0</v>
      </c>
      <c r="BL155" s="16" t="s">
        <v>150</v>
      </c>
      <c r="BM155" s="219" t="s">
        <v>1290</v>
      </c>
    </row>
    <row r="156" spans="1:65" s="12" customFormat="1" x14ac:dyDescent="0.2">
      <c r="B156" s="221"/>
      <c r="C156" s="222"/>
      <c r="D156" s="223" t="s">
        <v>152</v>
      </c>
      <c r="E156" s="224" t="s">
        <v>1</v>
      </c>
      <c r="F156" s="225" t="s">
        <v>1291</v>
      </c>
      <c r="G156" s="222"/>
      <c r="H156" s="226">
        <v>10.86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152</v>
      </c>
      <c r="AU156" s="232" t="s">
        <v>87</v>
      </c>
      <c r="AV156" s="12" t="s">
        <v>87</v>
      </c>
      <c r="AW156" s="12" t="s">
        <v>35</v>
      </c>
      <c r="AX156" s="12" t="s">
        <v>85</v>
      </c>
      <c r="AY156" s="232" t="s">
        <v>144</v>
      </c>
    </row>
    <row r="157" spans="1:65" s="1" customFormat="1" ht="21.75" customHeight="1" x14ac:dyDescent="0.2">
      <c r="A157" s="33"/>
      <c r="B157" s="34"/>
      <c r="C157" s="208" t="s">
        <v>8</v>
      </c>
      <c r="D157" s="208" t="s">
        <v>146</v>
      </c>
      <c r="E157" s="209" t="s">
        <v>347</v>
      </c>
      <c r="F157" s="210" t="s">
        <v>348</v>
      </c>
      <c r="G157" s="211" t="s">
        <v>209</v>
      </c>
      <c r="H157" s="212">
        <v>1.8</v>
      </c>
      <c r="I157" s="213">
        <v>0</v>
      </c>
      <c r="J157" s="212">
        <f>ROUND(I157*H157,2)</f>
        <v>0</v>
      </c>
      <c r="K157" s="214"/>
      <c r="L157" s="38"/>
      <c r="M157" s="215" t="s">
        <v>1</v>
      </c>
      <c r="N157" s="216" t="s">
        <v>43</v>
      </c>
      <c r="O157" s="70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9" t="s">
        <v>150</v>
      </c>
      <c r="AT157" s="219" t="s">
        <v>146</v>
      </c>
      <c r="AU157" s="219" t="s">
        <v>87</v>
      </c>
      <c r="AY157" s="16" t="s">
        <v>144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85</v>
      </c>
      <c r="BK157" s="220">
        <f>ROUND(I157*H157,2)</f>
        <v>0</v>
      </c>
      <c r="BL157" s="16" t="s">
        <v>150</v>
      </c>
      <c r="BM157" s="219" t="s">
        <v>1292</v>
      </c>
    </row>
    <row r="158" spans="1:65" s="12" customFormat="1" x14ac:dyDescent="0.2">
      <c r="B158" s="221"/>
      <c r="C158" s="222"/>
      <c r="D158" s="223" t="s">
        <v>152</v>
      </c>
      <c r="E158" s="224" t="s">
        <v>1</v>
      </c>
      <c r="F158" s="225" t="s">
        <v>1293</v>
      </c>
      <c r="G158" s="222"/>
      <c r="H158" s="226">
        <v>1.8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152</v>
      </c>
      <c r="AU158" s="232" t="s">
        <v>87</v>
      </c>
      <c r="AV158" s="12" t="s">
        <v>87</v>
      </c>
      <c r="AW158" s="12" t="s">
        <v>35</v>
      </c>
      <c r="AX158" s="12" t="s">
        <v>85</v>
      </c>
      <c r="AY158" s="232" t="s">
        <v>144</v>
      </c>
    </row>
    <row r="159" spans="1:65" s="1" customFormat="1" ht="21.75" customHeight="1" x14ac:dyDescent="0.2">
      <c r="A159" s="33"/>
      <c r="B159" s="34"/>
      <c r="C159" s="208" t="s">
        <v>243</v>
      </c>
      <c r="D159" s="208" t="s">
        <v>146</v>
      </c>
      <c r="E159" s="209" t="s">
        <v>352</v>
      </c>
      <c r="F159" s="210" t="s">
        <v>353</v>
      </c>
      <c r="G159" s="211" t="s">
        <v>209</v>
      </c>
      <c r="H159" s="212">
        <v>6.09</v>
      </c>
      <c r="I159" s="213">
        <v>0</v>
      </c>
      <c r="J159" s="212">
        <f>ROUND(I159*H159,2)</f>
        <v>0</v>
      </c>
      <c r="K159" s="214"/>
      <c r="L159" s="38"/>
      <c r="M159" s="215" t="s">
        <v>1</v>
      </c>
      <c r="N159" s="216" t="s">
        <v>43</v>
      </c>
      <c r="O159" s="70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9" t="s">
        <v>150</v>
      </c>
      <c r="AT159" s="219" t="s">
        <v>146</v>
      </c>
      <c r="AU159" s="219" t="s">
        <v>87</v>
      </c>
      <c r="AY159" s="16" t="s">
        <v>144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6" t="s">
        <v>85</v>
      </c>
      <c r="BK159" s="220">
        <f>ROUND(I159*H159,2)</f>
        <v>0</v>
      </c>
      <c r="BL159" s="16" t="s">
        <v>150</v>
      </c>
      <c r="BM159" s="219" t="s">
        <v>1294</v>
      </c>
    </row>
    <row r="160" spans="1:65" s="12" customFormat="1" ht="22.5" x14ac:dyDescent="0.2">
      <c r="B160" s="221"/>
      <c r="C160" s="222"/>
      <c r="D160" s="223" t="s">
        <v>152</v>
      </c>
      <c r="E160" s="224" t="s">
        <v>1</v>
      </c>
      <c r="F160" s="225" t="s">
        <v>1295</v>
      </c>
      <c r="G160" s="222"/>
      <c r="H160" s="226">
        <v>6.09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152</v>
      </c>
      <c r="AU160" s="232" t="s">
        <v>87</v>
      </c>
      <c r="AV160" s="12" t="s">
        <v>87</v>
      </c>
      <c r="AW160" s="12" t="s">
        <v>35</v>
      </c>
      <c r="AX160" s="12" t="s">
        <v>85</v>
      </c>
      <c r="AY160" s="232" t="s">
        <v>144</v>
      </c>
    </row>
    <row r="161" spans="1:65" s="1" customFormat="1" ht="21.75" customHeight="1" x14ac:dyDescent="0.2">
      <c r="A161" s="33"/>
      <c r="B161" s="34"/>
      <c r="C161" s="208" t="s">
        <v>249</v>
      </c>
      <c r="D161" s="208" t="s">
        <v>146</v>
      </c>
      <c r="E161" s="209" t="s">
        <v>857</v>
      </c>
      <c r="F161" s="210" t="s">
        <v>858</v>
      </c>
      <c r="G161" s="211" t="s">
        <v>209</v>
      </c>
      <c r="H161" s="212">
        <v>6.09</v>
      </c>
      <c r="I161" s="213">
        <v>0</v>
      </c>
      <c r="J161" s="212">
        <f>ROUND(I161*H161,2)</f>
        <v>0</v>
      </c>
      <c r="K161" s="214"/>
      <c r="L161" s="38"/>
      <c r="M161" s="215" t="s">
        <v>1</v>
      </c>
      <c r="N161" s="216" t="s">
        <v>43</v>
      </c>
      <c r="O161" s="70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9" t="s">
        <v>150</v>
      </c>
      <c r="AT161" s="219" t="s">
        <v>146</v>
      </c>
      <c r="AU161" s="219" t="s">
        <v>87</v>
      </c>
      <c r="AY161" s="16" t="s">
        <v>144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85</v>
      </c>
      <c r="BK161" s="220">
        <f>ROUND(I161*H161,2)</f>
        <v>0</v>
      </c>
      <c r="BL161" s="16" t="s">
        <v>150</v>
      </c>
      <c r="BM161" s="219" t="s">
        <v>1296</v>
      </c>
    </row>
    <row r="162" spans="1:65" s="12" customFormat="1" x14ac:dyDescent="0.2">
      <c r="B162" s="221"/>
      <c r="C162" s="222"/>
      <c r="D162" s="223" t="s">
        <v>152</v>
      </c>
      <c r="E162" s="224" t="s">
        <v>1</v>
      </c>
      <c r="F162" s="225" t="s">
        <v>1297</v>
      </c>
      <c r="G162" s="222"/>
      <c r="H162" s="226">
        <v>6.09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152</v>
      </c>
      <c r="AU162" s="232" t="s">
        <v>87</v>
      </c>
      <c r="AV162" s="12" t="s">
        <v>87</v>
      </c>
      <c r="AW162" s="12" t="s">
        <v>35</v>
      </c>
      <c r="AX162" s="12" t="s">
        <v>85</v>
      </c>
      <c r="AY162" s="232" t="s">
        <v>144</v>
      </c>
    </row>
    <row r="163" spans="1:65" s="11" customFormat="1" ht="22.9" customHeight="1" x14ac:dyDescent="0.2">
      <c r="B163" s="192"/>
      <c r="C163" s="193"/>
      <c r="D163" s="194" t="s">
        <v>77</v>
      </c>
      <c r="E163" s="206" t="s">
        <v>150</v>
      </c>
      <c r="F163" s="206" t="s">
        <v>861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SUM(P164:P165)</f>
        <v>0</v>
      </c>
      <c r="Q163" s="200"/>
      <c r="R163" s="201">
        <f>SUM(R164:R165)</f>
        <v>0</v>
      </c>
      <c r="S163" s="200"/>
      <c r="T163" s="202">
        <f>SUM(T164:T165)</f>
        <v>0</v>
      </c>
      <c r="AR163" s="203" t="s">
        <v>85</v>
      </c>
      <c r="AT163" s="204" t="s">
        <v>77</v>
      </c>
      <c r="AU163" s="204" t="s">
        <v>85</v>
      </c>
      <c r="AY163" s="203" t="s">
        <v>144</v>
      </c>
      <c r="BK163" s="205">
        <f>SUM(BK164:BK165)</f>
        <v>0</v>
      </c>
    </row>
    <row r="164" spans="1:65" s="1" customFormat="1" ht="21.75" customHeight="1" x14ac:dyDescent="0.2">
      <c r="A164" s="33"/>
      <c r="B164" s="34"/>
      <c r="C164" s="208" t="s">
        <v>254</v>
      </c>
      <c r="D164" s="208" t="s">
        <v>146</v>
      </c>
      <c r="E164" s="209" t="s">
        <v>862</v>
      </c>
      <c r="F164" s="210" t="s">
        <v>863</v>
      </c>
      <c r="G164" s="211" t="s">
        <v>209</v>
      </c>
      <c r="H164" s="212">
        <v>1.55</v>
      </c>
      <c r="I164" s="213">
        <v>0</v>
      </c>
      <c r="J164" s="212">
        <f>ROUND(I164*H164,2)</f>
        <v>0</v>
      </c>
      <c r="K164" s="214"/>
      <c r="L164" s="38"/>
      <c r="M164" s="215" t="s">
        <v>1</v>
      </c>
      <c r="N164" s="216" t="s">
        <v>43</v>
      </c>
      <c r="O164" s="70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9" t="s">
        <v>150</v>
      </c>
      <c r="AT164" s="219" t="s">
        <v>146</v>
      </c>
      <c r="AU164" s="219" t="s">
        <v>87</v>
      </c>
      <c r="AY164" s="16" t="s">
        <v>144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85</v>
      </c>
      <c r="BK164" s="220">
        <f>ROUND(I164*H164,2)</f>
        <v>0</v>
      </c>
      <c r="BL164" s="16" t="s">
        <v>150</v>
      </c>
      <c r="BM164" s="219" t="s">
        <v>1298</v>
      </c>
    </row>
    <row r="165" spans="1:65" s="12" customFormat="1" x14ac:dyDescent="0.2">
      <c r="B165" s="221"/>
      <c r="C165" s="222"/>
      <c r="D165" s="223" t="s">
        <v>152</v>
      </c>
      <c r="E165" s="224" t="s">
        <v>1</v>
      </c>
      <c r="F165" s="225" t="s">
        <v>1299</v>
      </c>
      <c r="G165" s="222"/>
      <c r="H165" s="226">
        <v>1.55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152</v>
      </c>
      <c r="AU165" s="232" t="s">
        <v>87</v>
      </c>
      <c r="AV165" s="12" t="s">
        <v>87</v>
      </c>
      <c r="AW165" s="12" t="s">
        <v>35</v>
      </c>
      <c r="AX165" s="12" t="s">
        <v>85</v>
      </c>
      <c r="AY165" s="232" t="s">
        <v>144</v>
      </c>
    </row>
    <row r="166" spans="1:65" s="11" customFormat="1" ht="22.9" customHeight="1" x14ac:dyDescent="0.2">
      <c r="B166" s="192"/>
      <c r="C166" s="193"/>
      <c r="D166" s="194" t="s">
        <v>77</v>
      </c>
      <c r="E166" s="206" t="s">
        <v>195</v>
      </c>
      <c r="F166" s="206" t="s">
        <v>451</v>
      </c>
      <c r="G166" s="193"/>
      <c r="H166" s="193"/>
      <c r="I166" s="196"/>
      <c r="J166" s="207">
        <f>BK166</f>
        <v>0</v>
      </c>
      <c r="K166" s="193"/>
      <c r="L166" s="198"/>
      <c r="M166" s="199"/>
      <c r="N166" s="200"/>
      <c r="O166" s="200"/>
      <c r="P166" s="201">
        <f>P167+SUM(P168:P213)+P215</f>
        <v>0</v>
      </c>
      <c r="Q166" s="200"/>
      <c r="R166" s="201">
        <f>R167+SUM(R168:R213)+R215</f>
        <v>0.20303940000000001</v>
      </c>
      <c r="S166" s="200"/>
      <c r="T166" s="202">
        <f>T167+SUM(T168:T213)+T215</f>
        <v>0.62479999999999991</v>
      </c>
      <c r="AR166" s="203" t="s">
        <v>85</v>
      </c>
      <c r="AT166" s="204" t="s">
        <v>77</v>
      </c>
      <c r="AU166" s="204" t="s">
        <v>85</v>
      </c>
      <c r="AY166" s="203" t="s">
        <v>144</v>
      </c>
      <c r="BK166" s="205">
        <f>BK167+SUM(BK168:BK213)+BK215</f>
        <v>0</v>
      </c>
    </row>
    <row r="167" spans="1:65" s="1" customFormat="1" ht="21.75" customHeight="1" x14ac:dyDescent="0.2">
      <c r="A167" s="33"/>
      <c r="B167" s="34"/>
      <c r="C167" s="208" t="s">
        <v>262</v>
      </c>
      <c r="D167" s="208" t="s">
        <v>146</v>
      </c>
      <c r="E167" s="209" t="s">
        <v>866</v>
      </c>
      <c r="F167" s="210" t="s">
        <v>867</v>
      </c>
      <c r="G167" s="211" t="s">
        <v>507</v>
      </c>
      <c r="H167" s="212">
        <v>2</v>
      </c>
      <c r="I167" s="213">
        <v>0</v>
      </c>
      <c r="J167" s="212">
        <f>ROUND(I167*H167,2)</f>
        <v>0</v>
      </c>
      <c r="K167" s="214"/>
      <c r="L167" s="38"/>
      <c r="M167" s="215" t="s">
        <v>1</v>
      </c>
      <c r="N167" s="216" t="s">
        <v>43</v>
      </c>
      <c r="O167" s="70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9" t="s">
        <v>150</v>
      </c>
      <c r="AT167" s="219" t="s">
        <v>146</v>
      </c>
      <c r="AU167" s="219" t="s">
        <v>87</v>
      </c>
      <c r="AY167" s="16" t="s">
        <v>144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6" t="s">
        <v>85</v>
      </c>
      <c r="BK167" s="220">
        <f>ROUND(I167*H167,2)</f>
        <v>0</v>
      </c>
      <c r="BL167" s="16" t="s">
        <v>150</v>
      </c>
      <c r="BM167" s="219" t="s">
        <v>1300</v>
      </c>
    </row>
    <row r="168" spans="1:65" s="12" customFormat="1" x14ac:dyDescent="0.2">
      <c r="B168" s="221"/>
      <c r="C168" s="222"/>
      <c r="D168" s="223" t="s">
        <v>152</v>
      </c>
      <c r="E168" s="224" t="s">
        <v>1</v>
      </c>
      <c r="F168" s="225" t="s">
        <v>1301</v>
      </c>
      <c r="G168" s="222"/>
      <c r="H168" s="226">
        <v>2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152</v>
      </c>
      <c r="AU168" s="232" t="s">
        <v>87</v>
      </c>
      <c r="AV168" s="12" t="s">
        <v>87</v>
      </c>
      <c r="AW168" s="12" t="s">
        <v>35</v>
      </c>
      <c r="AX168" s="12" t="s">
        <v>85</v>
      </c>
      <c r="AY168" s="232" t="s">
        <v>144</v>
      </c>
    </row>
    <row r="169" spans="1:65" s="1" customFormat="1" ht="16.5" customHeight="1" x14ac:dyDescent="0.2">
      <c r="A169" s="33"/>
      <c r="B169" s="34"/>
      <c r="C169" s="208" t="s">
        <v>270</v>
      </c>
      <c r="D169" s="208" t="s">
        <v>146</v>
      </c>
      <c r="E169" s="209" t="s">
        <v>870</v>
      </c>
      <c r="F169" s="210" t="s">
        <v>871</v>
      </c>
      <c r="G169" s="211" t="s">
        <v>172</v>
      </c>
      <c r="H169" s="212">
        <v>14.2</v>
      </c>
      <c r="I169" s="213">
        <v>0</v>
      </c>
      <c r="J169" s="212">
        <f>ROUND(I169*H169,2)</f>
        <v>0</v>
      </c>
      <c r="K169" s="214"/>
      <c r="L169" s="38"/>
      <c r="M169" s="215" t="s">
        <v>1</v>
      </c>
      <c r="N169" s="216" t="s">
        <v>43</v>
      </c>
      <c r="O169" s="70"/>
      <c r="P169" s="217">
        <f>O169*H169</f>
        <v>0</v>
      </c>
      <c r="Q169" s="217">
        <v>0</v>
      </c>
      <c r="R169" s="217">
        <f>Q169*H169</f>
        <v>0</v>
      </c>
      <c r="S169" s="217">
        <v>4.3999999999999997E-2</v>
      </c>
      <c r="T169" s="218">
        <f>S169*H169</f>
        <v>0.62479999999999991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9" t="s">
        <v>150</v>
      </c>
      <c r="AT169" s="219" t="s">
        <v>146</v>
      </c>
      <c r="AU169" s="219" t="s">
        <v>87</v>
      </c>
      <c r="AY169" s="16" t="s">
        <v>144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6" t="s">
        <v>85</v>
      </c>
      <c r="BK169" s="220">
        <f>ROUND(I169*H169,2)</f>
        <v>0</v>
      </c>
      <c r="BL169" s="16" t="s">
        <v>150</v>
      </c>
      <c r="BM169" s="219" t="s">
        <v>1302</v>
      </c>
    </row>
    <row r="170" spans="1:65" s="12" customFormat="1" x14ac:dyDescent="0.2">
      <c r="B170" s="221"/>
      <c r="C170" s="222"/>
      <c r="D170" s="223" t="s">
        <v>152</v>
      </c>
      <c r="E170" s="224" t="s">
        <v>1</v>
      </c>
      <c r="F170" s="225" t="s">
        <v>1303</v>
      </c>
      <c r="G170" s="222"/>
      <c r="H170" s="226">
        <v>14.2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152</v>
      </c>
      <c r="AU170" s="232" t="s">
        <v>87</v>
      </c>
      <c r="AV170" s="12" t="s">
        <v>87</v>
      </c>
      <c r="AW170" s="12" t="s">
        <v>35</v>
      </c>
      <c r="AX170" s="12" t="s">
        <v>85</v>
      </c>
      <c r="AY170" s="232" t="s">
        <v>144</v>
      </c>
    </row>
    <row r="171" spans="1:65" s="1" customFormat="1" ht="21.75" customHeight="1" x14ac:dyDescent="0.2">
      <c r="A171" s="33"/>
      <c r="B171" s="34"/>
      <c r="C171" s="208" t="s">
        <v>7</v>
      </c>
      <c r="D171" s="208" t="s">
        <v>146</v>
      </c>
      <c r="E171" s="209" t="s">
        <v>874</v>
      </c>
      <c r="F171" s="210" t="s">
        <v>875</v>
      </c>
      <c r="G171" s="211" t="s">
        <v>507</v>
      </c>
      <c r="H171" s="212">
        <v>2</v>
      </c>
      <c r="I171" s="213">
        <v>0</v>
      </c>
      <c r="J171" s="212">
        <f>ROUND(I171*H171,2)</f>
        <v>0</v>
      </c>
      <c r="K171" s="214"/>
      <c r="L171" s="38"/>
      <c r="M171" s="215" t="s">
        <v>1</v>
      </c>
      <c r="N171" s="216" t="s">
        <v>43</v>
      </c>
      <c r="O171" s="70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9" t="s">
        <v>150</v>
      </c>
      <c r="AT171" s="219" t="s">
        <v>146</v>
      </c>
      <c r="AU171" s="219" t="s">
        <v>87</v>
      </c>
      <c r="AY171" s="16" t="s">
        <v>144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6" t="s">
        <v>85</v>
      </c>
      <c r="BK171" s="220">
        <f>ROUND(I171*H171,2)</f>
        <v>0</v>
      </c>
      <c r="BL171" s="16" t="s">
        <v>150</v>
      </c>
      <c r="BM171" s="219" t="s">
        <v>1304</v>
      </c>
    </row>
    <row r="172" spans="1:65" s="12" customFormat="1" x14ac:dyDescent="0.2">
      <c r="B172" s="221"/>
      <c r="C172" s="222"/>
      <c r="D172" s="223" t="s">
        <v>152</v>
      </c>
      <c r="E172" s="224" t="s">
        <v>1</v>
      </c>
      <c r="F172" s="225" t="s">
        <v>1305</v>
      </c>
      <c r="G172" s="222"/>
      <c r="H172" s="226">
        <v>2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152</v>
      </c>
      <c r="AU172" s="232" t="s">
        <v>87</v>
      </c>
      <c r="AV172" s="12" t="s">
        <v>87</v>
      </c>
      <c r="AW172" s="12" t="s">
        <v>35</v>
      </c>
      <c r="AX172" s="12" t="s">
        <v>85</v>
      </c>
      <c r="AY172" s="232" t="s">
        <v>144</v>
      </c>
    </row>
    <row r="173" spans="1:65" s="1" customFormat="1" ht="33" customHeight="1" x14ac:dyDescent="0.2">
      <c r="A173" s="33"/>
      <c r="B173" s="34"/>
      <c r="C173" s="254" t="s">
        <v>279</v>
      </c>
      <c r="D173" s="254" t="s">
        <v>341</v>
      </c>
      <c r="E173" s="255" t="s">
        <v>1306</v>
      </c>
      <c r="F173" s="256" t="s">
        <v>1307</v>
      </c>
      <c r="G173" s="257" t="s">
        <v>507</v>
      </c>
      <c r="H173" s="258">
        <v>2</v>
      </c>
      <c r="I173" s="259">
        <v>0</v>
      </c>
      <c r="J173" s="258">
        <f>ROUND(I173*H173,2)</f>
        <v>0</v>
      </c>
      <c r="K173" s="260"/>
      <c r="L173" s="261"/>
      <c r="M173" s="262" t="s">
        <v>1</v>
      </c>
      <c r="N173" s="263" t="s">
        <v>43</v>
      </c>
      <c r="O173" s="70"/>
      <c r="P173" s="217">
        <f>O173*H173</f>
        <v>0</v>
      </c>
      <c r="Q173" s="217">
        <v>1.12E-2</v>
      </c>
      <c r="R173" s="217">
        <f>Q173*H173</f>
        <v>2.24E-2</v>
      </c>
      <c r="S173" s="217">
        <v>0</v>
      </c>
      <c r="T173" s="218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9" t="s">
        <v>195</v>
      </c>
      <c r="AT173" s="219" t="s">
        <v>341</v>
      </c>
      <c r="AU173" s="219" t="s">
        <v>87</v>
      </c>
      <c r="AY173" s="16" t="s">
        <v>144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6" t="s">
        <v>85</v>
      </c>
      <c r="BK173" s="220">
        <f>ROUND(I173*H173,2)</f>
        <v>0</v>
      </c>
      <c r="BL173" s="16" t="s">
        <v>150</v>
      </c>
      <c r="BM173" s="219" t="s">
        <v>1308</v>
      </c>
    </row>
    <row r="174" spans="1:65" s="12" customFormat="1" x14ac:dyDescent="0.2">
      <c r="B174" s="221"/>
      <c r="C174" s="222"/>
      <c r="D174" s="223" t="s">
        <v>152</v>
      </c>
      <c r="E174" s="224" t="s">
        <v>1</v>
      </c>
      <c r="F174" s="225" t="s">
        <v>1309</v>
      </c>
      <c r="G174" s="222"/>
      <c r="H174" s="226">
        <v>2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152</v>
      </c>
      <c r="AU174" s="232" t="s">
        <v>87</v>
      </c>
      <c r="AV174" s="12" t="s">
        <v>87</v>
      </c>
      <c r="AW174" s="12" t="s">
        <v>35</v>
      </c>
      <c r="AX174" s="12" t="s">
        <v>85</v>
      </c>
      <c r="AY174" s="232" t="s">
        <v>144</v>
      </c>
    </row>
    <row r="175" spans="1:65" s="1" customFormat="1" ht="21.75" customHeight="1" x14ac:dyDescent="0.2">
      <c r="A175" s="33"/>
      <c r="B175" s="34"/>
      <c r="C175" s="208" t="s">
        <v>284</v>
      </c>
      <c r="D175" s="208" t="s">
        <v>146</v>
      </c>
      <c r="E175" s="209" t="s">
        <v>892</v>
      </c>
      <c r="F175" s="210" t="s">
        <v>893</v>
      </c>
      <c r="G175" s="211" t="s">
        <v>172</v>
      </c>
      <c r="H175" s="212">
        <v>1</v>
      </c>
      <c r="I175" s="213">
        <v>0</v>
      </c>
      <c r="J175" s="212">
        <f>ROUND(I175*H175,2)</f>
        <v>0</v>
      </c>
      <c r="K175" s="214"/>
      <c r="L175" s="38"/>
      <c r="M175" s="215" t="s">
        <v>1</v>
      </c>
      <c r="N175" s="216" t="s">
        <v>43</v>
      </c>
      <c r="O175" s="70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9" t="s">
        <v>150</v>
      </c>
      <c r="AT175" s="219" t="s">
        <v>146</v>
      </c>
      <c r="AU175" s="219" t="s">
        <v>87</v>
      </c>
      <c r="AY175" s="16" t="s">
        <v>144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6" t="s">
        <v>85</v>
      </c>
      <c r="BK175" s="220">
        <f>ROUND(I175*H175,2)</f>
        <v>0</v>
      </c>
      <c r="BL175" s="16" t="s">
        <v>150</v>
      </c>
      <c r="BM175" s="219" t="s">
        <v>1310</v>
      </c>
    </row>
    <row r="176" spans="1:65" s="12" customFormat="1" x14ac:dyDescent="0.2">
      <c r="B176" s="221"/>
      <c r="C176" s="222"/>
      <c r="D176" s="223" t="s">
        <v>152</v>
      </c>
      <c r="E176" s="224" t="s">
        <v>1</v>
      </c>
      <c r="F176" s="225" t="s">
        <v>1311</v>
      </c>
      <c r="G176" s="222"/>
      <c r="H176" s="226">
        <v>1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152</v>
      </c>
      <c r="AU176" s="232" t="s">
        <v>87</v>
      </c>
      <c r="AV176" s="12" t="s">
        <v>87</v>
      </c>
      <c r="AW176" s="12" t="s">
        <v>35</v>
      </c>
      <c r="AX176" s="12" t="s">
        <v>85</v>
      </c>
      <c r="AY176" s="232" t="s">
        <v>144</v>
      </c>
    </row>
    <row r="177" spans="1:65" s="1" customFormat="1" ht="16.5" customHeight="1" x14ac:dyDescent="0.2">
      <c r="A177" s="33"/>
      <c r="B177" s="34"/>
      <c r="C177" s="254" t="s">
        <v>289</v>
      </c>
      <c r="D177" s="254" t="s">
        <v>341</v>
      </c>
      <c r="E177" s="255" t="s">
        <v>896</v>
      </c>
      <c r="F177" s="256" t="s">
        <v>897</v>
      </c>
      <c r="G177" s="257" t="s">
        <v>172</v>
      </c>
      <c r="H177" s="258">
        <v>1.1000000000000001</v>
      </c>
      <c r="I177" s="259">
        <v>0</v>
      </c>
      <c r="J177" s="258">
        <f>ROUND(I177*H177,2)</f>
        <v>0</v>
      </c>
      <c r="K177" s="260"/>
      <c r="L177" s="261"/>
      <c r="M177" s="262" t="s">
        <v>1</v>
      </c>
      <c r="N177" s="263" t="s">
        <v>43</v>
      </c>
      <c r="O177" s="70"/>
      <c r="P177" s="217">
        <f>O177*H177</f>
        <v>0</v>
      </c>
      <c r="Q177" s="217">
        <v>2.7999999999999998E-4</v>
      </c>
      <c r="R177" s="217">
        <f>Q177*H177</f>
        <v>3.0800000000000001E-4</v>
      </c>
      <c r="S177" s="217">
        <v>0</v>
      </c>
      <c r="T177" s="218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9" t="s">
        <v>195</v>
      </c>
      <c r="AT177" s="219" t="s">
        <v>341</v>
      </c>
      <c r="AU177" s="219" t="s">
        <v>87</v>
      </c>
      <c r="AY177" s="16" t="s">
        <v>144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6" t="s">
        <v>85</v>
      </c>
      <c r="BK177" s="220">
        <f>ROUND(I177*H177,2)</f>
        <v>0</v>
      </c>
      <c r="BL177" s="16" t="s">
        <v>150</v>
      </c>
      <c r="BM177" s="219" t="s">
        <v>1312</v>
      </c>
    </row>
    <row r="178" spans="1:65" s="12" customFormat="1" x14ac:dyDescent="0.2">
      <c r="B178" s="221"/>
      <c r="C178" s="222"/>
      <c r="D178" s="223" t="s">
        <v>152</v>
      </c>
      <c r="E178" s="224" t="s">
        <v>1</v>
      </c>
      <c r="F178" s="225" t="s">
        <v>1313</v>
      </c>
      <c r="G178" s="222"/>
      <c r="H178" s="226">
        <v>1.1000000000000001</v>
      </c>
      <c r="I178" s="227"/>
      <c r="J178" s="222"/>
      <c r="K178" s="222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152</v>
      </c>
      <c r="AU178" s="232" t="s">
        <v>87</v>
      </c>
      <c r="AV178" s="12" t="s">
        <v>87</v>
      </c>
      <c r="AW178" s="12" t="s">
        <v>35</v>
      </c>
      <c r="AX178" s="12" t="s">
        <v>85</v>
      </c>
      <c r="AY178" s="232" t="s">
        <v>144</v>
      </c>
    </row>
    <row r="179" spans="1:65" s="1" customFormat="1" ht="16.5" customHeight="1" x14ac:dyDescent="0.2">
      <c r="A179" s="33"/>
      <c r="B179" s="34"/>
      <c r="C179" s="254" t="s">
        <v>295</v>
      </c>
      <c r="D179" s="254" t="s">
        <v>341</v>
      </c>
      <c r="E179" s="255" t="s">
        <v>900</v>
      </c>
      <c r="F179" s="256" t="s">
        <v>901</v>
      </c>
      <c r="G179" s="257" t="s">
        <v>507</v>
      </c>
      <c r="H179" s="258">
        <v>1</v>
      </c>
      <c r="I179" s="259">
        <v>0</v>
      </c>
      <c r="J179" s="258">
        <f>ROUND(I179*H179,2)</f>
        <v>0</v>
      </c>
      <c r="K179" s="260"/>
      <c r="L179" s="261"/>
      <c r="M179" s="262" t="s">
        <v>1</v>
      </c>
      <c r="N179" s="263" t="s">
        <v>43</v>
      </c>
      <c r="O179" s="70"/>
      <c r="P179" s="217">
        <f>O179*H179</f>
        <v>0</v>
      </c>
      <c r="Q179" s="217">
        <v>5.0000000000000002E-5</v>
      </c>
      <c r="R179" s="217">
        <f>Q179*H179</f>
        <v>5.0000000000000002E-5</v>
      </c>
      <c r="S179" s="217">
        <v>0</v>
      </c>
      <c r="T179" s="218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9" t="s">
        <v>195</v>
      </c>
      <c r="AT179" s="219" t="s">
        <v>341</v>
      </c>
      <c r="AU179" s="219" t="s">
        <v>87</v>
      </c>
      <c r="AY179" s="16" t="s">
        <v>144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6" t="s">
        <v>85</v>
      </c>
      <c r="BK179" s="220">
        <f>ROUND(I179*H179,2)</f>
        <v>0</v>
      </c>
      <c r="BL179" s="16" t="s">
        <v>150</v>
      </c>
      <c r="BM179" s="219" t="s">
        <v>1314</v>
      </c>
    </row>
    <row r="180" spans="1:65" s="12" customFormat="1" x14ac:dyDescent="0.2">
      <c r="B180" s="221"/>
      <c r="C180" s="222"/>
      <c r="D180" s="223" t="s">
        <v>152</v>
      </c>
      <c r="E180" s="224" t="s">
        <v>1</v>
      </c>
      <c r="F180" s="225" t="s">
        <v>1311</v>
      </c>
      <c r="G180" s="222"/>
      <c r="H180" s="226">
        <v>1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152</v>
      </c>
      <c r="AU180" s="232" t="s">
        <v>87</v>
      </c>
      <c r="AV180" s="12" t="s">
        <v>87</v>
      </c>
      <c r="AW180" s="12" t="s">
        <v>35</v>
      </c>
      <c r="AX180" s="12" t="s">
        <v>85</v>
      </c>
      <c r="AY180" s="232" t="s">
        <v>144</v>
      </c>
    </row>
    <row r="181" spans="1:65" s="1" customFormat="1" ht="21.75" customHeight="1" x14ac:dyDescent="0.2">
      <c r="A181" s="33"/>
      <c r="B181" s="34"/>
      <c r="C181" s="208" t="s">
        <v>300</v>
      </c>
      <c r="D181" s="208" t="s">
        <v>146</v>
      </c>
      <c r="E181" s="209" t="s">
        <v>904</v>
      </c>
      <c r="F181" s="210" t="s">
        <v>905</v>
      </c>
      <c r="G181" s="211" t="s">
        <v>172</v>
      </c>
      <c r="H181" s="212">
        <v>14.2</v>
      </c>
      <c r="I181" s="213">
        <v>0</v>
      </c>
      <c r="J181" s="212">
        <f>ROUND(I181*H181,2)</f>
        <v>0</v>
      </c>
      <c r="K181" s="214"/>
      <c r="L181" s="38"/>
      <c r="M181" s="215" t="s">
        <v>1</v>
      </c>
      <c r="N181" s="216" t="s">
        <v>43</v>
      </c>
      <c r="O181" s="70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9" t="s">
        <v>150</v>
      </c>
      <c r="AT181" s="219" t="s">
        <v>146</v>
      </c>
      <c r="AU181" s="219" t="s">
        <v>87</v>
      </c>
      <c r="AY181" s="16" t="s">
        <v>144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6" t="s">
        <v>85</v>
      </c>
      <c r="BK181" s="220">
        <f>ROUND(I181*H181,2)</f>
        <v>0</v>
      </c>
      <c r="BL181" s="16" t="s">
        <v>150</v>
      </c>
      <c r="BM181" s="219" t="s">
        <v>1315</v>
      </c>
    </row>
    <row r="182" spans="1:65" s="12" customFormat="1" x14ac:dyDescent="0.2">
      <c r="B182" s="221"/>
      <c r="C182" s="222"/>
      <c r="D182" s="223" t="s">
        <v>152</v>
      </c>
      <c r="E182" s="224" t="s">
        <v>1</v>
      </c>
      <c r="F182" s="225" t="s">
        <v>1316</v>
      </c>
      <c r="G182" s="222"/>
      <c r="H182" s="226">
        <v>14.2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152</v>
      </c>
      <c r="AU182" s="232" t="s">
        <v>87</v>
      </c>
      <c r="AV182" s="12" t="s">
        <v>87</v>
      </c>
      <c r="AW182" s="12" t="s">
        <v>35</v>
      </c>
      <c r="AX182" s="12" t="s">
        <v>85</v>
      </c>
      <c r="AY182" s="232" t="s">
        <v>144</v>
      </c>
    </row>
    <row r="183" spans="1:65" s="1" customFormat="1" ht="21.75" customHeight="1" x14ac:dyDescent="0.2">
      <c r="A183" s="33"/>
      <c r="B183" s="34"/>
      <c r="C183" s="254" t="s">
        <v>305</v>
      </c>
      <c r="D183" s="254" t="s">
        <v>341</v>
      </c>
      <c r="E183" s="255" t="s">
        <v>908</v>
      </c>
      <c r="F183" s="256" t="s">
        <v>1317</v>
      </c>
      <c r="G183" s="257" t="s">
        <v>172</v>
      </c>
      <c r="H183" s="258">
        <v>14.41</v>
      </c>
      <c r="I183" s="259">
        <v>0</v>
      </c>
      <c r="J183" s="258">
        <f>ROUND(I183*H183,2)</f>
        <v>0</v>
      </c>
      <c r="K183" s="260"/>
      <c r="L183" s="261"/>
      <c r="M183" s="262" t="s">
        <v>1</v>
      </c>
      <c r="N183" s="263" t="s">
        <v>43</v>
      </c>
      <c r="O183" s="70"/>
      <c r="P183" s="217">
        <f>O183*H183</f>
        <v>0</v>
      </c>
      <c r="Q183" s="217">
        <v>2.14E-3</v>
      </c>
      <c r="R183" s="217">
        <f>Q183*H183</f>
        <v>3.0837400000000001E-2</v>
      </c>
      <c r="S183" s="217">
        <v>0</v>
      </c>
      <c r="T183" s="218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9" t="s">
        <v>195</v>
      </c>
      <c r="AT183" s="219" t="s">
        <v>341</v>
      </c>
      <c r="AU183" s="219" t="s">
        <v>87</v>
      </c>
      <c r="AY183" s="16" t="s">
        <v>144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6" t="s">
        <v>85</v>
      </c>
      <c r="BK183" s="220">
        <f>ROUND(I183*H183,2)</f>
        <v>0</v>
      </c>
      <c r="BL183" s="16" t="s">
        <v>150</v>
      </c>
      <c r="BM183" s="219" t="s">
        <v>1318</v>
      </c>
    </row>
    <row r="184" spans="1:65" s="12" customFormat="1" x14ac:dyDescent="0.2">
      <c r="B184" s="221"/>
      <c r="C184" s="222"/>
      <c r="D184" s="223" t="s">
        <v>152</v>
      </c>
      <c r="E184" s="224" t="s">
        <v>1</v>
      </c>
      <c r="F184" s="225" t="s">
        <v>1319</v>
      </c>
      <c r="G184" s="222"/>
      <c r="H184" s="226">
        <v>14.41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152</v>
      </c>
      <c r="AU184" s="232" t="s">
        <v>87</v>
      </c>
      <c r="AV184" s="12" t="s">
        <v>87</v>
      </c>
      <c r="AW184" s="12" t="s">
        <v>35</v>
      </c>
      <c r="AX184" s="12" t="s">
        <v>85</v>
      </c>
      <c r="AY184" s="232" t="s">
        <v>144</v>
      </c>
    </row>
    <row r="185" spans="1:65" s="1" customFormat="1" ht="21.75" customHeight="1" x14ac:dyDescent="0.2">
      <c r="A185" s="33"/>
      <c r="B185" s="34"/>
      <c r="C185" s="208" t="s">
        <v>312</v>
      </c>
      <c r="D185" s="208" t="s">
        <v>146</v>
      </c>
      <c r="E185" s="209" t="s">
        <v>912</v>
      </c>
      <c r="F185" s="210" t="s">
        <v>1320</v>
      </c>
      <c r="G185" s="211" t="s">
        <v>507</v>
      </c>
      <c r="H185" s="212">
        <v>3</v>
      </c>
      <c r="I185" s="213">
        <v>0</v>
      </c>
      <c r="J185" s="212">
        <f>ROUND(I185*H185,2)</f>
        <v>0</v>
      </c>
      <c r="K185" s="214"/>
      <c r="L185" s="38"/>
      <c r="M185" s="215" t="s">
        <v>1</v>
      </c>
      <c r="N185" s="216" t="s">
        <v>43</v>
      </c>
      <c r="O185" s="70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9" t="s">
        <v>150</v>
      </c>
      <c r="AT185" s="219" t="s">
        <v>146</v>
      </c>
      <c r="AU185" s="219" t="s">
        <v>87</v>
      </c>
      <c r="AY185" s="16" t="s">
        <v>144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6" t="s">
        <v>85</v>
      </c>
      <c r="BK185" s="220">
        <f>ROUND(I185*H185,2)</f>
        <v>0</v>
      </c>
      <c r="BL185" s="16" t="s">
        <v>150</v>
      </c>
      <c r="BM185" s="219" t="s">
        <v>1321</v>
      </c>
    </row>
    <row r="186" spans="1:65" s="12" customFormat="1" x14ac:dyDescent="0.2">
      <c r="B186" s="221"/>
      <c r="C186" s="222"/>
      <c r="D186" s="223" t="s">
        <v>152</v>
      </c>
      <c r="E186" s="224" t="s">
        <v>1</v>
      </c>
      <c r="F186" s="225" t="s">
        <v>1322</v>
      </c>
      <c r="G186" s="222"/>
      <c r="H186" s="226">
        <v>3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152</v>
      </c>
      <c r="AU186" s="232" t="s">
        <v>87</v>
      </c>
      <c r="AV186" s="12" t="s">
        <v>87</v>
      </c>
      <c r="AW186" s="12" t="s">
        <v>35</v>
      </c>
      <c r="AX186" s="12" t="s">
        <v>85</v>
      </c>
      <c r="AY186" s="232" t="s">
        <v>144</v>
      </c>
    </row>
    <row r="187" spans="1:65" s="1" customFormat="1" ht="16.5" customHeight="1" x14ac:dyDescent="0.2">
      <c r="A187" s="33"/>
      <c r="B187" s="34"/>
      <c r="C187" s="254" t="s">
        <v>318</v>
      </c>
      <c r="D187" s="254" t="s">
        <v>341</v>
      </c>
      <c r="E187" s="255" t="s">
        <v>916</v>
      </c>
      <c r="F187" s="256" t="s">
        <v>917</v>
      </c>
      <c r="G187" s="257" t="s">
        <v>507</v>
      </c>
      <c r="H187" s="258">
        <v>3</v>
      </c>
      <c r="I187" s="259">
        <v>0</v>
      </c>
      <c r="J187" s="258">
        <f>ROUND(I187*H187,2)</f>
        <v>0</v>
      </c>
      <c r="K187" s="260"/>
      <c r="L187" s="261"/>
      <c r="M187" s="262" t="s">
        <v>1</v>
      </c>
      <c r="N187" s="263" t="s">
        <v>43</v>
      </c>
      <c r="O187" s="70"/>
      <c r="P187" s="217">
        <f>O187*H187</f>
        <v>0</v>
      </c>
      <c r="Q187" s="217">
        <v>3.8999999999999999E-4</v>
      </c>
      <c r="R187" s="217">
        <f>Q187*H187</f>
        <v>1.17E-3</v>
      </c>
      <c r="S187" s="217">
        <v>0</v>
      </c>
      <c r="T187" s="218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9" t="s">
        <v>195</v>
      </c>
      <c r="AT187" s="219" t="s">
        <v>341</v>
      </c>
      <c r="AU187" s="219" t="s">
        <v>87</v>
      </c>
      <c r="AY187" s="16" t="s">
        <v>144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6" t="s">
        <v>85</v>
      </c>
      <c r="BK187" s="220">
        <f>ROUND(I187*H187,2)</f>
        <v>0</v>
      </c>
      <c r="BL187" s="16" t="s">
        <v>150</v>
      </c>
      <c r="BM187" s="219" t="s">
        <v>1323</v>
      </c>
    </row>
    <row r="188" spans="1:65" s="12" customFormat="1" x14ac:dyDescent="0.2">
      <c r="B188" s="221"/>
      <c r="C188" s="222"/>
      <c r="D188" s="223" t="s">
        <v>152</v>
      </c>
      <c r="E188" s="224" t="s">
        <v>1</v>
      </c>
      <c r="F188" s="225" t="s">
        <v>1324</v>
      </c>
      <c r="G188" s="222"/>
      <c r="H188" s="226">
        <v>3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152</v>
      </c>
      <c r="AU188" s="232" t="s">
        <v>87</v>
      </c>
      <c r="AV188" s="12" t="s">
        <v>87</v>
      </c>
      <c r="AW188" s="12" t="s">
        <v>35</v>
      </c>
      <c r="AX188" s="12" t="s">
        <v>85</v>
      </c>
      <c r="AY188" s="232" t="s">
        <v>144</v>
      </c>
    </row>
    <row r="189" spans="1:65" s="1" customFormat="1" ht="21.75" customHeight="1" x14ac:dyDescent="0.2">
      <c r="A189" s="33"/>
      <c r="B189" s="34"/>
      <c r="C189" s="208" t="s">
        <v>323</v>
      </c>
      <c r="D189" s="208" t="s">
        <v>146</v>
      </c>
      <c r="E189" s="209" t="s">
        <v>923</v>
      </c>
      <c r="F189" s="210" t="s">
        <v>1325</v>
      </c>
      <c r="G189" s="211" t="s">
        <v>507</v>
      </c>
      <c r="H189" s="212">
        <v>2</v>
      </c>
      <c r="I189" s="213">
        <v>0</v>
      </c>
      <c r="J189" s="212">
        <f>ROUND(I189*H189,2)</f>
        <v>0</v>
      </c>
      <c r="K189" s="214"/>
      <c r="L189" s="38"/>
      <c r="M189" s="215" t="s">
        <v>1</v>
      </c>
      <c r="N189" s="216" t="s">
        <v>43</v>
      </c>
      <c r="O189" s="70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9" t="s">
        <v>150</v>
      </c>
      <c r="AT189" s="219" t="s">
        <v>146</v>
      </c>
      <c r="AU189" s="219" t="s">
        <v>87</v>
      </c>
      <c r="AY189" s="16" t="s">
        <v>144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6" t="s">
        <v>85</v>
      </c>
      <c r="BK189" s="220">
        <f>ROUND(I189*H189,2)</f>
        <v>0</v>
      </c>
      <c r="BL189" s="16" t="s">
        <v>150</v>
      </c>
      <c r="BM189" s="219" t="s">
        <v>1326</v>
      </c>
    </row>
    <row r="190" spans="1:65" s="12" customFormat="1" x14ac:dyDescent="0.2">
      <c r="B190" s="221"/>
      <c r="C190" s="222"/>
      <c r="D190" s="223" t="s">
        <v>152</v>
      </c>
      <c r="E190" s="224" t="s">
        <v>1</v>
      </c>
      <c r="F190" s="225" t="s">
        <v>1327</v>
      </c>
      <c r="G190" s="222"/>
      <c r="H190" s="226">
        <v>2</v>
      </c>
      <c r="I190" s="227"/>
      <c r="J190" s="222"/>
      <c r="K190" s="222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152</v>
      </c>
      <c r="AU190" s="232" t="s">
        <v>87</v>
      </c>
      <c r="AV190" s="12" t="s">
        <v>87</v>
      </c>
      <c r="AW190" s="12" t="s">
        <v>35</v>
      </c>
      <c r="AX190" s="12" t="s">
        <v>85</v>
      </c>
      <c r="AY190" s="232" t="s">
        <v>144</v>
      </c>
    </row>
    <row r="191" spans="1:65" s="1" customFormat="1" ht="16.5" customHeight="1" x14ac:dyDescent="0.2">
      <c r="A191" s="33"/>
      <c r="B191" s="34"/>
      <c r="C191" s="254" t="s">
        <v>329</v>
      </c>
      <c r="D191" s="254" t="s">
        <v>341</v>
      </c>
      <c r="E191" s="255" t="s">
        <v>927</v>
      </c>
      <c r="F191" s="256" t="s">
        <v>928</v>
      </c>
      <c r="G191" s="257" t="s">
        <v>507</v>
      </c>
      <c r="H191" s="258">
        <v>2</v>
      </c>
      <c r="I191" s="259">
        <v>0</v>
      </c>
      <c r="J191" s="258">
        <f>ROUND(I191*H191,2)</f>
        <v>0</v>
      </c>
      <c r="K191" s="260"/>
      <c r="L191" s="261"/>
      <c r="M191" s="262" t="s">
        <v>1</v>
      </c>
      <c r="N191" s="263" t="s">
        <v>43</v>
      </c>
      <c r="O191" s="70"/>
      <c r="P191" s="217">
        <f>O191*H191</f>
        <v>0</v>
      </c>
      <c r="Q191" s="217">
        <v>5.8E-4</v>
      </c>
      <c r="R191" s="217">
        <f>Q191*H191</f>
        <v>1.16E-3</v>
      </c>
      <c r="S191" s="217">
        <v>0</v>
      </c>
      <c r="T191" s="218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9" t="s">
        <v>195</v>
      </c>
      <c r="AT191" s="219" t="s">
        <v>341</v>
      </c>
      <c r="AU191" s="219" t="s">
        <v>87</v>
      </c>
      <c r="AY191" s="16" t="s">
        <v>144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6" t="s">
        <v>85</v>
      </c>
      <c r="BK191" s="220">
        <f>ROUND(I191*H191,2)</f>
        <v>0</v>
      </c>
      <c r="BL191" s="16" t="s">
        <v>150</v>
      </c>
      <c r="BM191" s="219" t="s">
        <v>1328</v>
      </c>
    </row>
    <row r="192" spans="1:65" s="12" customFormat="1" x14ac:dyDescent="0.2">
      <c r="B192" s="221"/>
      <c r="C192" s="222"/>
      <c r="D192" s="223" t="s">
        <v>152</v>
      </c>
      <c r="E192" s="224" t="s">
        <v>1</v>
      </c>
      <c r="F192" s="225" t="s">
        <v>1329</v>
      </c>
      <c r="G192" s="222"/>
      <c r="H192" s="226">
        <v>2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152</v>
      </c>
      <c r="AU192" s="232" t="s">
        <v>87</v>
      </c>
      <c r="AV192" s="12" t="s">
        <v>87</v>
      </c>
      <c r="AW192" s="12" t="s">
        <v>35</v>
      </c>
      <c r="AX192" s="12" t="s">
        <v>85</v>
      </c>
      <c r="AY192" s="232" t="s">
        <v>144</v>
      </c>
    </row>
    <row r="193" spans="1:65" s="1" customFormat="1" ht="21.75" customHeight="1" x14ac:dyDescent="0.2">
      <c r="A193" s="33"/>
      <c r="B193" s="34"/>
      <c r="C193" s="208" t="s">
        <v>340</v>
      </c>
      <c r="D193" s="208" t="s">
        <v>146</v>
      </c>
      <c r="E193" s="209" t="s">
        <v>934</v>
      </c>
      <c r="F193" s="210" t="s">
        <v>935</v>
      </c>
      <c r="G193" s="211" t="s">
        <v>507</v>
      </c>
      <c r="H193" s="212">
        <v>1</v>
      </c>
      <c r="I193" s="213">
        <v>0</v>
      </c>
      <c r="J193" s="212">
        <f>ROUND(I193*H193,2)</f>
        <v>0</v>
      </c>
      <c r="K193" s="214"/>
      <c r="L193" s="38"/>
      <c r="M193" s="215" t="s">
        <v>1</v>
      </c>
      <c r="N193" s="216" t="s">
        <v>43</v>
      </c>
      <c r="O193" s="70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9" t="s">
        <v>150</v>
      </c>
      <c r="AT193" s="219" t="s">
        <v>146</v>
      </c>
      <c r="AU193" s="219" t="s">
        <v>87</v>
      </c>
      <c r="AY193" s="16" t="s">
        <v>144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6" t="s">
        <v>85</v>
      </c>
      <c r="BK193" s="220">
        <f>ROUND(I193*H193,2)</f>
        <v>0</v>
      </c>
      <c r="BL193" s="16" t="s">
        <v>150</v>
      </c>
      <c r="BM193" s="219" t="s">
        <v>1330</v>
      </c>
    </row>
    <row r="194" spans="1:65" s="12" customFormat="1" x14ac:dyDescent="0.2">
      <c r="B194" s="221"/>
      <c r="C194" s="222"/>
      <c r="D194" s="223" t="s">
        <v>152</v>
      </c>
      <c r="E194" s="224" t="s">
        <v>1</v>
      </c>
      <c r="F194" s="225" t="s">
        <v>1331</v>
      </c>
      <c r="G194" s="222"/>
      <c r="H194" s="226">
        <v>1</v>
      </c>
      <c r="I194" s="227"/>
      <c r="J194" s="222"/>
      <c r="K194" s="222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152</v>
      </c>
      <c r="AU194" s="232" t="s">
        <v>87</v>
      </c>
      <c r="AV194" s="12" t="s">
        <v>87</v>
      </c>
      <c r="AW194" s="12" t="s">
        <v>35</v>
      </c>
      <c r="AX194" s="12" t="s">
        <v>85</v>
      </c>
      <c r="AY194" s="232" t="s">
        <v>144</v>
      </c>
    </row>
    <row r="195" spans="1:65" s="1" customFormat="1" ht="21.75" customHeight="1" x14ac:dyDescent="0.2">
      <c r="A195" s="33"/>
      <c r="B195" s="34"/>
      <c r="C195" s="254" t="s">
        <v>346</v>
      </c>
      <c r="D195" s="254" t="s">
        <v>341</v>
      </c>
      <c r="E195" s="255" t="s">
        <v>938</v>
      </c>
      <c r="F195" s="256" t="s">
        <v>939</v>
      </c>
      <c r="G195" s="257" t="s">
        <v>507</v>
      </c>
      <c r="H195" s="258">
        <v>1</v>
      </c>
      <c r="I195" s="259">
        <v>0</v>
      </c>
      <c r="J195" s="258">
        <f>ROUND(I195*H195,2)</f>
        <v>0</v>
      </c>
      <c r="K195" s="260"/>
      <c r="L195" s="261"/>
      <c r="M195" s="262" t="s">
        <v>1</v>
      </c>
      <c r="N195" s="263" t="s">
        <v>43</v>
      </c>
      <c r="O195" s="70"/>
      <c r="P195" s="217">
        <f>O195*H195</f>
        <v>0</v>
      </c>
      <c r="Q195" s="217">
        <v>2.0999999999999999E-3</v>
      </c>
      <c r="R195" s="217">
        <f>Q195*H195</f>
        <v>2.0999999999999999E-3</v>
      </c>
      <c r="S195" s="217">
        <v>0</v>
      </c>
      <c r="T195" s="218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9" t="s">
        <v>195</v>
      </c>
      <c r="AT195" s="219" t="s">
        <v>341</v>
      </c>
      <c r="AU195" s="219" t="s">
        <v>87</v>
      </c>
      <c r="AY195" s="16" t="s">
        <v>144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6" t="s">
        <v>85</v>
      </c>
      <c r="BK195" s="220">
        <f>ROUND(I195*H195,2)</f>
        <v>0</v>
      </c>
      <c r="BL195" s="16" t="s">
        <v>150</v>
      </c>
      <c r="BM195" s="219" t="s">
        <v>1332</v>
      </c>
    </row>
    <row r="196" spans="1:65" s="12" customFormat="1" x14ac:dyDescent="0.2">
      <c r="B196" s="221"/>
      <c r="C196" s="222"/>
      <c r="D196" s="223" t="s">
        <v>152</v>
      </c>
      <c r="E196" s="224" t="s">
        <v>1</v>
      </c>
      <c r="F196" s="225" t="s">
        <v>85</v>
      </c>
      <c r="G196" s="222"/>
      <c r="H196" s="226">
        <v>1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152</v>
      </c>
      <c r="AU196" s="232" t="s">
        <v>87</v>
      </c>
      <c r="AV196" s="12" t="s">
        <v>87</v>
      </c>
      <c r="AW196" s="12" t="s">
        <v>35</v>
      </c>
      <c r="AX196" s="12" t="s">
        <v>85</v>
      </c>
      <c r="AY196" s="232" t="s">
        <v>144</v>
      </c>
    </row>
    <row r="197" spans="1:65" s="1" customFormat="1" ht="21.75" customHeight="1" x14ac:dyDescent="0.2">
      <c r="A197" s="33"/>
      <c r="B197" s="34"/>
      <c r="C197" s="208" t="s">
        <v>351</v>
      </c>
      <c r="D197" s="208" t="s">
        <v>146</v>
      </c>
      <c r="E197" s="209" t="s">
        <v>958</v>
      </c>
      <c r="F197" s="210" t="s">
        <v>959</v>
      </c>
      <c r="G197" s="211" t="s">
        <v>172</v>
      </c>
      <c r="H197" s="212">
        <v>61.2</v>
      </c>
      <c r="I197" s="213">
        <v>0</v>
      </c>
      <c r="J197" s="212">
        <f>ROUND(I197*H197,2)</f>
        <v>0</v>
      </c>
      <c r="K197" s="214"/>
      <c r="L197" s="38"/>
      <c r="M197" s="215" t="s">
        <v>1</v>
      </c>
      <c r="N197" s="216" t="s">
        <v>43</v>
      </c>
      <c r="O197" s="70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9" t="s">
        <v>150</v>
      </c>
      <c r="AT197" s="219" t="s">
        <v>146</v>
      </c>
      <c r="AU197" s="219" t="s">
        <v>87</v>
      </c>
      <c r="AY197" s="16" t="s">
        <v>144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6" t="s">
        <v>85</v>
      </c>
      <c r="BK197" s="220">
        <f>ROUND(I197*H197,2)</f>
        <v>0</v>
      </c>
      <c r="BL197" s="16" t="s">
        <v>150</v>
      </c>
      <c r="BM197" s="219" t="s">
        <v>1333</v>
      </c>
    </row>
    <row r="198" spans="1:65" s="12" customFormat="1" x14ac:dyDescent="0.2">
      <c r="B198" s="221"/>
      <c r="C198" s="222"/>
      <c r="D198" s="223" t="s">
        <v>152</v>
      </c>
      <c r="E198" s="224" t="s">
        <v>1</v>
      </c>
      <c r="F198" s="225" t="s">
        <v>1334</v>
      </c>
      <c r="G198" s="222"/>
      <c r="H198" s="226">
        <v>61.2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152</v>
      </c>
      <c r="AU198" s="232" t="s">
        <v>87</v>
      </c>
      <c r="AV198" s="12" t="s">
        <v>87</v>
      </c>
      <c r="AW198" s="12" t="s">
        <v>35</v>
      </c>
      <c r="AX198" s="12" t="s">
        <v>85</v>
      </c>
      <c r="AY198" s="232" t="s">
        <v>144</v>
      </c>
    </row>
    <row r="199" spans="1:65" s="1" customFormat="1" ht="21.75" customHeight="1" x14ac:dyDescent="0.2">
      <c r="A199" s="33"/>
      <c r="B199" s="34"/>
      <c r="C199" s="208" t="s">
        <v>362</v>
      </c>
      <c r="D199" s="208" t="s">
        <v>146</v>
      </c>
      <c r="E199" s="209" t="s">
        <v>962</v>
      </c>
      <c r="F199" s="210" t="s">
        <v>963</v>
      </c>
      <c r="G199" s="211" t="s">
        <v>172</v>
      </c>
      <c r="H199" s="212">
        <v>14.2</v>
      </c>
      <c r="I199" s="213">
        <v>0</v>
      </c>
      <c r="J199" s="212">
        <f>ROUND(I199*H199,2)</f>
        <v>0</v>
      </c>
      <c r="K199" s="214"/>
      <c r="L199" s="38"/>
      <c r="M199" s="215" t="s">
        <v>1</v>
      </c>
      <c r="N199" s="216" t="s">
        <v>43</v>
      </c>
      <c r="O199" s="70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9" t="s">
        <v>150</v>
      </c>
      <c r="AT199" s="219" t="s">
        <v>146</v>
      </c>
      <c r="AU199" s="219" t="s">
        <v>87</v>
      </c>
      <c r="AY199" s="16" t="s">
        <v>144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6" t="s">
        <v>85</v>
      </c>
      <c r="BK199" s="220">
        <f>ROUND(I199*H199,2)</f>
        <v>0</v>
      </c>
      <c r="BL199" s="16" t="s">
        <v>150</v>
      </c>
      <c r="BM199" s="219" t="s">
        <v>1335</v>
      </c>
    </row>
    <row r="200" spans="1:65" s="12" customFormat="1" x14ac:dyDescent="0.2">
      <c r="B200" s="221"/>
      <c r="C200" s="222"/>
      <c r="D200" s="223" t="s">
        <v>152</v>
      </c>
      <c r="E200" s="224" t="s">
        <v>1</v>
      </c>
      <c r="F200" s="225" t="s">
        <v>1336</v>
      </c>
      <c r="G200" s="222"/>
      <c r="H200" s="226">
        <v>14.2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152</v>
      </c>
      <c r="AU200" s="232" t="s">
        <v>87</v>
      </c>
      <c r="AV200" s="12" t="s">
        <v>87</v>
      </c>
      <c r="AW200" s="12" t="s">
        <v>35</v>
      </c>
      <c r="AX200" s="12" t="s">
        <v>85</v>
      </c>
      <c r="AY200" s="232" t="s">
        <v>144</v>
      </c>
    </row>
    <row r="201" spans="1:65" s="1" customFormat="1" ht="16.5" customHeight="1" x14ac:dyDescent="0.2">
      <c r="A201" s="33"/>
      <c r="B201" s="34"/>
      <c r="C201" s="208" t="s">
        <v>367</v>
      </c>
      <c r="D201" s="208" t="s">
        <v>146</v>
      </c>
      <c r="E201" s="209" t="s">
        <v>966</v>
      </c>
      <c r="F201" s="210" t="s">
        <v>967</v>
      </c>
      <c r="G201" s="211" t="s">
        <v>507</v>
      </c>
      <c r="H201" s="212">
        <v>1</v>
      </c>
      <c r="I201" s="213">
        <v>0</v>
      </c>
      <c r="J201" s="212">
        <f>ROUND(I201*H201,2)</f>
        <v>0</v>
      </c>
      <c r="K201" s="214"/>
      <c r="L201" s="38"/>
      <c r="M201" s="215" t="s">
        <v>1</v>
      </c>
      <c r="N201" s="216" t="s">
        <v>43</v>
      </c>
      <c r="O201" s="70"/>
      <c r="P201" s="217">
        <f>O201*H201</f>
        <v>0</v>
      </c>
      <c r="Q201" s="217">
        <v>0.12303</v>
      </c>
      <c r="R201" s="217">
        <f>Q201*H201</f>
        <v>0.12303</v>
      </c>
      <c r="S201" s="217">
        <v>0</v>
      </c>
      <c r="T201" s="218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9" t="s">
        <v>150</v>
      </c>
      <c r="AT201" s="219" t="s">
        <v>146</v>
      </c>
      <c r="AU201" s="219" t="s">
        <v>87</v>
      </c>
      <c r="AY201" s="16" t="s">
        <v>144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6" t="s">
        <v>85</v>
      </c>
      <c r="BK201" s="220">
        <f>ROUND(I201*H201,2)</f>
        <v>0</v>
      </c>
      <c r="BL201" s="16" t="s">
        <v>150</v>
      </c>
      <c r="BM201" s="219" t="s">
        <v>1337</v>
      </c>
    </row>
    <row r="202" spans="1:65" s="12" customFormat="1" x14ac:dyDescent="0.2">
      <c r="B202" s="221"/>
      <c r="C202" s="222"/>
      <c r="D202" s="223" t="s">
        <v>152</v>
      </c>
      <c r="E202" s="224" t="s">
        <v>1</v>
      </c>
      <c r="F202" s="225" t="s">
        <v>1338</v>
      </c>
      <c r="G202" s="222"/>
      <c r="H202" s="226">
        <v>1</v>
      </c>
      <c r="I202" s="227"/>
      <c r="J202" s="222"/>
      <c r="K202" s="222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152</v>
      </c>
      <c r="AU202" s="232" t="s">
        <v>87</v>
      </c>
      <c r="AV202" s="12" t="s">
        <v>87</v>
      </c>
      <c r="AW202" s="12" t="s">
        <v>35</v>
      </c>
      <c r="AX202" s="12" t="s">
        <v>85</v>
      </c>
      <c r="AY202" s="232" t="s">
        <v>144</v>
      </c>
    </row>
    <row r="203" spans="1:65" s="1" customFormat="1" ht="16.5" customHeight="1" x14ac:dyDescent="0.2">
      <c r="A203" s="33"/>
      <c r="B203" s="34"/>
      <c r="C203" s="254" t="s">
        <v>371</v>
      </c>
      <c r="D203" s="254" t="s">
        <v>341</v>
      </c>
      <c r="E203" s="255" t="s">
        <v>970</v>
      </c>
      <c r="F203" s="256" t="s">
        <v>971</v>
      </c>
      <c r="G203" s="257" t="s">
        <v>507</v>
      </c>
      <c r="H203" s="258">
        <v>1</v>
      </c>
      <c r="I203" s="259">
        <v>0</v>
      </c>
      <c r="J203" s="258">
        <f>ROUND(I203*H203,2)</f>
        <v>0</v>
      </c>
      <c r="K203" s="260"/>
      <c r="L203" s="261"/>
      <c r="M203" s="262" t="s">
        <v>1</v>
      </c>
      <c r="N203" s="263" t="s">
        <v>43</v>
      </c>
      <c r="O203" s="70"/>
      <c r="P203" s="217">
        <f>O203*H203</f>
        <v>0</v>
      </c>
      <c r="Q203" s="217">
        <v>3.5000000000000001E-3</v>
      </c>
      <c r="R203" s="217">
        <f>Q203*H203</f>
        <v>3.5000000000000001E-3</v>
      </c>
      <c r="S203" s="217">
        <v>0</v>
      </c>
      <c r="T203" s="21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9" t="s">
        <v>195</v>
      </c>
      <c r="AT203" s="219" t="s">
        <v>341</v>
      </c>
      <c r="AU203" s="219" t="s">
        <v>87</v>
      </c>
      <c r="AY203" s="16" t="s">
        <v>144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6" t="s">
        <v>85</v>
      </c>
      <c r="BK203" s="220">
        <f>ROUND(I203*H203,2)</f>
        <v>0</v>
      </c>
      <c r="BL203" s="16" t="s">
        <v>150</v>
      </c>
      <c r="BM203" s="219" t="s">
        <v>1339</v>
      </c>
    </row>
    <row r="204" spans="1:65" s="12" customFormat="1" x14ac:dyDescent="0.2">
      <c r="B204" s="221"/>
      <c r="C204" s="222"/>
      <c r="D204" s="223" t="s">
        <v>152</v>
      </c>
      <c r="E204" s="224" t="s">
        <v>1</v>
      </c>
      <c r="F204" s="225" t="s">
        <v>85</v>
      </c>
      <c r="G204" s="222"/>
      <c r="H204" s="226">
        <v>1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152</v>
      </c>
      <c r="AU204" s="232" t="s">
        <v>87</v>
      </c>
      <c r="AV204" s="12" t="s">
        <v>87</v>
      </c>
      <c r="AW204" s="12" t="s">
        <v>35</v>
      </c>
      <c r="AX204" s="12" t="s">
        <v>85</v>
      </c>
      <c r="AY204" s="232" t="s">
        <v>144</v>
      </c>
    </row>
    <row r="205" spans="1:65" s="1" customFormat="1" ht="21.75" customHeight="1" x14ac:dyDescent="0.2">
      <c r="A205" s="33"/>
      <c r="B205" s="34"/>
      <c r="C205" s="254" t="s">
        <v>375</v>
      </c>
      <c r="D205" s="254" t="s">
        <v>341</v>
      </c>
      <c r="E205" s="255" t="s">
        <v>973</v>
      </c>
      <c r="F205" s="256" t="s">
        <v>974</v>
      </c>
      <c r="G205" s="257" t="s">
        <v>507</v>
      </c>
      <c r="H205" s="258">
        <v>1</v>
      </c>
      <c r="I205" s="259">
        <v>0</v>
      </c>
      <c r="J205" s="258">
        <f>ROUND(I205*H205,2)</f>
        <v>0</v>
      </c>
      <c r="K205" s="260"/>
      <c r="L205" s="261"/>
      <c r="M205" s="262" t="s">
        <v>1</v>
      </c>
      <c r="N205" s="263" t="s">
        <v>43</v>
      </c>
      <c r="O205" s="70"/>
      <c r="P205" s="217">
        <f>O205*H205</f>
        <v>0</v>
      </c>
      <c r="Q205" s="217">
        <v>1.3299999999999999E-2</v>
      </c>
      <c r="R205" s="217">
        <f>Q205*H205</f>
        <v>1.3299999999999999E-2</v>
      </c>
      <c r="S205" s="217">
        <v>0</v>
      </c>
      <c r="T205" s="21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9" t="s">
        <v>195</v>
      </c>
      <c r="AT205" s="219" t="s">
        <v>341</v>
      </c>
      <c r="AU205" s="219" t="s">
        <v>87</v>
      </c>
      <c r="AY205" s="16" t="s">
        <v>144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6" t="s">
        <v>85</v>
      </c>
      <c r="BK205" s="220">
        <f>ROUND(I205*H205,2)</f>
        <v>0</v>
      </c>
      <c r="BL205" s="16" t="s">
        <v>150</v>
      </c>
      <c r="BM205" s="219" t="s">
        <v>1340</v>
      </c>
    </row>
    <row r="206" spans="1:65" s="12" customFormat="1" x14ac:dyDescent="0.2">
      <c r="B206" s="221"/>
      <c r="C206" s="222"/>
      <c r="D206" s="223" t="s">
        <v>152</v>
      </c>
      <c r="E206" s="224" t="s">
        <v>1</v>
      </c>
      <c r="F206" s="225" t="s">
        <v>85</v>
      </c>
      <c r="G206" s="222"/>
      <c r="H206" s="226">
        <v>1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152</v>
      </c>
      <c r="AU206" s="232" t="s">
        <v>87</v>
      </c>
      <c r="AV206" s="12" t="s">
        <v>87</v>
      </c>
      <c r="AW206" s="12" t="s">
        <v>35</v>
      </c>
      <c r="AX206" s="12" t="s">
        <v>85</v>
      </c>
      <c r="AY206" s="232" t="s">
        <v>144</v>
      </c>
    </row>
    <row r="207" spans="1:65" s="1" customFormat="1" ht="21.75" customHeight="1" x14ac:dyDescent="0.2">
      <c r="A207" s="33"/>
      <c r="B207" s="34"/>
      <c r="C207" s="254" t="s">
        <v>381</v>
      </c>
      <c r="D207" s="254" t="s">
        <v>341</v>
      </c>
      <c r="E207" s="255" t="s">
        <v>976</v>
      </c>
      <c r="F207" s="256" t="s">
        <v>977</v>
      </c>
      <c r="G207" s="257" t="s">
        <v>507</v>
      </c>
      <c r="H207" s="258">
        <v>1</v>
      </c>
      <c r="I207" s="259">
        <v>0</v>
      </c>
      <c r="J207" s="258">
        <f>ROUND(I207*H207,2)</f>
        <v>0</v>
      </c>
      <c r="K207" s="260"/>
      <c r="L207" s="261"/>
      <c r="M207" s="262" t="s">
        <v>1</v>
      </c>
      <c r="N207" s="263" t="s">
        <v>43</v>
      </c>
      <c r="O207" s="70"/>
      <c r="P207" s="217">
        <f>O207*H207</f>
        <v>0</v>
      </c>
      <c r="Q207" s="217">
        <v>8.9999999999999998E-4</v>
      </c>
      <c r="R207" s="217">
        <f>Q207*H207</f>
        <v>8.9999999999999998E-4</v>
      </c>
      <c r="S207" s="217">
        <v>0</v>
      </c>
      <c r="T207" s="21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9" t="s">
        <v>195</v>
      </c>
      <c r="AT207" s="219" t="s">
        <v>341</v>
      </c>
      <c r="AU207" s="219" t="s">
        <v>87</v>
      </c>
      <c r="AY207" s="16" t="s">
        <v>144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85</v>
      </c>
      <c r="BK207" s="220">
        <f>ROUND(I207*H207,2)</f>
        <v>0</v>
      </c>
      <c r="BL207" s="16" t="s">
        <v>150</v>
      </c>
      <c r="BM207" s="219" t="s">
        <v>1341</v>
      </c>
    </row>
    <row r="208" spans="1:65" s="12" customFormat="1" x14ac:dyDescent="0.2">
      <c r="B208" s="221"/>
      <c r="C208" s="222"/>
      <c r="D208" s="223" t="s">
        <v>152</v>
      </c>
      <c r="E208" s="224" t="s">
        <v>1</v>
      </c>
      <c r="F208" s="225" t="s">
        <v>85</v>
      </c>
      <c r="G208" s="222"/>
      <c r="H208" s="226">
        <v>1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152</v>
      </c>
      <c r="AU208" s="232" t="s">
        <v>87</v>
      </c>
      <c r="AV208" s="12" t="s">
        <v>87</v>
      </c>
      <c r="AW208" s="12" t="s">
        <v>35</v>
      </c>
      <c r="AX208" s="12" t="s">
        <v>85</v>
      </c>
      <c r="AY208" s="232" t="s">
        <v>144</v>
      </c>
    </row>
    <row r="209" spans="1:65" s="1" customFormat="1" ht="21.75" customHeight="1" x14ac:dyDescent="0.2">
      <c r="A209" s="33"/>
      <c r="B209" s="34"/>
      <c r="C209" s="208" t="s">
        <v>387</v>
      </c>
      <c r="D209" s="208" t="s">
        <v>146</v>
      </c>
      <c r="E209" s="209" t="s">
        <v>992</v>
      </c>
      <c r="F209" s="210" t="s">
        <v>993</v>
      </c>
      <c r="G209" s="211" t="s">
        <v>172</v>
      </c>
      <c r="H209" s="212">
        <v>15.3</v>
      </c>
      <c r="I209" s="213">
        <v>0</v>
      </c>
      <c r="J209" s="212">
        <f>ROUND(I209*H209,2)</f>
        <v>0</v>
      </c>
      <c r="K209" s="214"/>
      <c r="L209" s="38"/>
      <c r="M209" s="215" t="s">
        <v>1</v>
      </c>
      <c r="N209" s="216" t="s">
        <v>43</v>
      </c>
      <c r="O209" s="70"/>
      <c r="P209" s="217">
        <f>O209*H209</f>
        <v>0</v>
      </c>
      <c r="Q209" s="217">
        <v>1.9000000000000001E-4</v>
      </c>
      <c r="R209" s="217">
        <f>Q209*H209</f>
        <v>2.9070000000000003E-3</v>
      </c>
      <c r="S209" s="217">
        <v>0</v>
      </c>
      <c r="T209" s="218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9" t="s">
        <v>150</v>
      </c>
      <c r="AT209" s="219" t="s">
        <v>146</v>
      </c>
      <c r="AU209" s="219" t="s">
        <v>87</v>
      </c>
      <c r="AY209" s="16" t="s">
        <v>144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6" t="s">
        <v>85</v>
      </c>
      <c r="BK209" s="220">
        <f>ROUND(I209*H209,2)</f>
        <v>0</v>
      </c>
      <c r="BL209" s="16" t="s">
        <v>150</v>
      </c>
      <c r="BM209" s="219" t="s">
        <v>1342</v>
      </c>
    </row>
    <row r="210" spans="1:65" s="12" customFormat="1" x14ac:dyDescent="0.2">
      <c r="B210" s="221"/>
      <c r="C210" s="222"/>
      <c r="D210" s="223" t="s">
        <v>152</v>
      </c>
      <c r="E210" s="224" t="s">
        <v>1</v>
      </c>
      <c r="F210" s="225" t="s">
        <v>1343</v>
      </c>
      <c r="G210" s="222"/>
      <c r="H210" s="226">
        <v>15.3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152</v>
      </c>
      <c r="AU210" s="232" t="s">
        <v>87</v>
      </c>
      <c r="AV210" s="12" t="s">
        <v>87</v>
      </c>
      <c r="AW210" s="12" t="s">
        <v>35</v>
      </c>
      <c r="AX210" s="12" t="s">
        <v>85</v>
      </c>
      <c r="AY210" s="232" t="s">
        <v>144</v>
      </c>
    </row>
    <row r="211" spans="1:65" s="1" customFormat="1" ht="16.5" customHeight="1" x14ac:dyDescent="0.2">
      <c r="A211" s="33"/>
      <c r="B211" s="34"/>
      <c r="C211" s="208" t="s">
        <v>393</v>
      </c>
      <c r="D211" s="208" t="s">
        <v>146</v>
      </c>
      <c r="E211" s="209" t="s">
        <v>996</v>
      </c>
      <c r="F211" s="210" t="s">
        <v>997</v>
      </c>
      <c r="G211" s="211" t="s">
        <v>172</v>
      </c>
      <c r="H211" s="212">
        <v>15.3</v>
      </c>
      <c r="I211" s="213">
        <v>0</v>
      </c>
      <c r="J211" s="212">
        <f>ROUND(I211*H211,2)</f>
        <v>0</v>
      </c>
      <c r="K211" s="214"/>
      <c r="L211" s="38"/>
      <c r="M211" s="215" t="s">
        <v>1</v>
      </c>
      <c r="N211" s="216" t="s">
        <v>43</v>
      </c>
      <c r="O211" s="70"/>
      <c r="P211" s="217">
        <f>O211*H211</f>
        <v>0</v>
      </c>
      <c r="Q211" s="217">
        <v>9.0000000000000006E-5</v>
      </c>
      <c r="R211" s="217">
        <f>Q211*H211</f>
        <v>1.3770000000000002E-3</v>
      </c>
      <c r="S211" s="217">
        <v>0</v>
      </c>
      <c r="T211" s="218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9" t="s">
        <v>150</v>
      </c>
      <c r="AT211" s="219" t="s">
        <v>146</v>
      </c>
      <c r="AU211" s="219" t="s">
        <v>87</v>
      </c>
      <c r="AY211" s="16" t="s">
        <v>144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6" t="s">
        <v>85</v>
      </c>
      <c r="BK211" s="220">
        <f>ROUND(I211*H211,2)</f>
        <v>0</v>
      </c>
      <c r="BL211" s="16" t="s">
        <v>150</v>
      </c>
      <c r="BM211" s="219" t="s">
        <v>1344</v>
      </c>
    </row>
    <row r="212" spans="1:65" s="12" customFormat="1" x14ac:dyDescent="0.2">
      <c r="B212" s="221"/>
      <c r="C212" s="222"/>
      <c r="D212" s="223" t="s">
        <v>152</v>
      </c>
      <c r="E212" s="224" t="s">
        <v>1</v>
      </c>
      <c r="F212" s="225" t="s">
        <v>1345</v>
      </c>
      <c r="G212" s="222"/>
      <c r="H212" s="226">
        <v>15.3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152</v>
      </c>
      <c r="AU212" s="232" t="s">
        <v>87</v>
      </c>
      <c r="AV212" s="12" t="s">
        <v>87</v>
      </c>
      <c r="AW212" s="12" t="s">
        <v>35</v>
      </c>
      <c r="AX212" s="12" t="s">
        <v>85</v>
      </c>
      <c r="AY212" s="232" t="s">
        <v>144</v>
      </c>
    </row>
    <row r="213" spans="1:65" s="11" customFormat="1" ht="20.85" customHeight="1" x14ac:dyDescent="0.2">
      <c r="B213" s="192"/>
      <c r="C213" s="193"/>
      <c r="D213" s="194" t="s">
        <v>77</v>
      </c>
      <c r="E213" s="206" t="s">
        <v>808</v>
      </c>
      <c r="F213" s="206" t="s">
        <v>809</v>
      </c>
      <c r="G213" s="193"/>
      <c r="H213" s="193"/>
      <c r="I213" s="196"/>
      <c r="J213" s="207">
        <f>BK213</f>
        <v>0</v>
      </c>
      <c r="K213" s="193"/>
      <c r="L213" s="198"/>
      <c r="M213" s="199"/>
      <c r="N213" s="200"/>
      <c r="O213" s="200"/>
      <c r="P213" s="201">
        <f>P214</f>
        <v>0</v>
      </c>
      <c r="Q213" s="200"/>
      <c r="R213" s="201">
        <f>R214</f>
        <v>0</v>
      </c>
      <c r="S213" s="200"/>
      <c r="T213" s="202">
        <f>T214</f>
        <v>0</v>
      </c>
      <c r="AR213" s="203" t="s">
        <v>85</v>
      </c>
      <c r="AT213" s="204" t="s">
        <v>77</v>
      </c>
      <c r="AU213" s="204" t="s">
        <v>87</v>
      </c>
      <c r="AY213" s="203" t="s">
        <v>144</v>
      </c>
      <c r="BK213" s="205">
        <f>BK214</f>
        <v>0</v>
      </c>
    </row>
    <row r="214" spans="1:65" s="1" customFormat="1" ht="21.75" customHeight="1" x14ac:dyDescent="0.2">
      <c r="A214" s="33"/>
      <c r="B214" s="34"/>
      <c r="C214" s="208" t="s">
        <v>398</v>
      </c>
      <c r="D214" s="208" t="s">
        <v>146</v>
      </c>
      <c r="E214" s="209" t="s">
        <v>811</v>
      </c>
      <c r="F214" s="210" t="s">
        <v>812</v>
      </c>
      <c r="G214" s="211" t="s">
        <v>326</v>
      </c>
      <c r="H214" s="212">
        <v>11.09</v>
      </c>
      <c r="I214" s="213">
        <v>0</v>
      </c>
      <c r="J214" s="212">
        <f>ROUND(I214*H214,2)</f>
        <v>0</v>
      </c>
      <c r="K214" s="214"/>
      <c r="L214" s="38"/>
      <c r="M214" s="215" t="s">
        <v>1</v>
      </c>
      <c r="N214" s="216" t="s">
        <v>43</v>
      </c>
      <c r="O214" s="70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9" t="s">
        <v>150</v>
      </c>
      <c r="AT214" s="219" t="s">
        <v>146</v>
      </c>
      <c r="AU214" s="219" t="s">
        <v>165</v>
      </c>
      <c r="AY214" s="16" t="s">
        <v>144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6" t="s">
        <v>85</v>
      </c>
      <c r="BK214" s="220">
        <f>ROUND(I214*H214,2)</f>
        <v>0</v>
      </c>
      <c r="BL214" s="16" t="s">
        <v>150</v>
      </c>
      <c r="BM214" s="219" t="s">
        <v>1346</v>
      </c>
    </row>
    <row r="215" spans="1:65" s="11" customFormat="1" ht="20.85" customHeight="1" x14ac:dyDescent="0.2">
      <c r="B215" s="192"/>
      <c r="C215" s="193"/>
      <c r="D215" s="194" t="s">
        <v>77</v>
      </c>
      <c r="E215" s="206" t="s">
        <v>787</v>
      </c>
      <c r="F215" s="206" t="s">
        <v>788</v>
      </c>
      <c r="G215" s="193"/>
      <c r="H215" s="193"/>
      <c r="I215" s="196"/>
      <c r="J215" s="207">
        <f>BK215</f>
        <v>0</v>
      </c>
      <c r="K215" s="193"/>
      <c r="L215" s="198"/>
      <c r="M215" s="199"/>
      <c r="N215" s="200"/>
      <c r="O215" s="200"/>
      <c r="P215" s="201">
        <f>SUM(P216:P218)</f>
        <v>0</v>
      </c>
      <c r="Q215" s="200"/>
      <c r="R215" s="201">
        <f>SUM(R216:R218)</f>
        <v>0</v>
      </c>
      <c r="S215" s="200"/>
      <c r="T215" s="202">
        <f>SUM(T216:T218)</f>
        <v>0</v>
      </c>
      <c r="AR215" s="203" t="s">
        <v>85</v>
      </c>
      <c r="AT215" s="204" t="s">
        <v>77</v>
      </c>
      <c r="AU215" s="204" t="s">
        <v>87</v>
      </c>
      <c r="AY215" s="203" t="s">
        <v>144</v>
      </c>
      <c r="BK215" s="205">
        <f>SUM(BK216:BK218)</f>
        <v>0</v>
      </c>
    </row>
    <row r="216" spans="1:65" s="1" customFormat="1" ht="21.75" customHeight="1" x14ac:dyDescent="0.2">
      <c r="A216" s="33"/>
      <c r="B216" s="34"/>
      <c r="C216" s="208" t="s">
        <v>405</v>
      </c>
      <c r="D216" s="208" t="s">
        <v>146</v>
      </c>
      <c r="E216" s="209" t="s">
        <v>1000</v>
      </c>
      <c r="F216" s="210" t="s">
        <v>1001</v>
      </c>
      <c r="G216" s="211" t="s">
        <v>326</v>
      </c>
      <c r="H216" s="212">
        <v>0.62</v>
      </c>
      <c r="I216" s="213">
        <v>0</v>
      </c>
      <c r="J216" s="212">
        <f>ROUND(I216*H216,2)</f>
        <v>0</v>
      </c>
      <c r="K216" s="214"/>
      <c r="L216" s="38"/>
      <c r="M216" s="215" t="s">
        <v>1</v>
      </c>
      <c r="N216" s="216" t="s">
        <v>43</v>
      </c>
      <c r="O216" s="70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9" t="s">
        <v>150</v>
      </c>
      <c r="AT216" s="219" t="s">
        <v>146</v>
      </c>
      <c r="AU216" s="219" t="s">
        <v>165</v>
      </c>
      <c r="AY216" s="16" t="s">
        <v>144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85</v>
      </c>
      <c r="BK216" s="220">
        <f>ROUND(I216*H216,2)</f>
        <v>0</v>
      </c>
      <c r="BL216" s="16" t="s">
        <v>150</v>
      </c>
      <c r="BM216" s="219" t="s">
        <v>1347</v>
      </c>
    </row>
    <row r="217" spans="1:65" s="1" customFormat="1" ht="21.75" customHeight="1" x14ac:dyDescent="0.2">
      <c r="A217" s="33"/>
      <c r="B217" s="34"/>
      <c r="C217" s="208" t="s">
        <v>413</v>
      </c>
      <c r="D217" s="208" t="s">
        <v>146</v>
      </c>
      <c r="E217" s="209" t="s">
        <v>1003</v>
      </c>
      <c r="F217" s="210" t="s">
        <v>1004</v>
      </c>
      <c r="G217" s="211" t="s">
        <v>326</v>
      </c>
      <c r="H217" s="212">
        <v>3.72</v>
      </c>
      <c r="I217" s="213">
        <v>0</v>
      </c>
      <c r="J217" s="212">
        <f>ROUND(I217*H217,2)</f>
        <v>0</v>
      </c>
      <c r="K217" s="214"/>
      <c r="L217" s="38"/>
      <c r="M217" s="215" t="s">
        <v>1</v>
      </c>
      <c r="N217" s="216" t="s">
        <v>43</v>
      </c>
      <c r="O217" s="70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9" t="s">
        <v>150</v>
      </c>
      <c r="AT217" s="219" t="s">
        <v>146</v>
      </c>
      <c r="AU217" s="219" t="s">
        <v>165</v>
      </c>
      <c r="AY217" s="16" t="s">
        <v>144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6" t="s">
        <v>85</v>
      </c>
      <c r="BK217" s="220">
        <f>ROUND(I217*H217,2)</f>
        <v>0</v>
      </c>
      <c r="BL217" s="16" t="s">
        <v>150</v>
      </c>
      <c r="BM217" s="219" t="s">
        <v>1348</v>
      </c>
    </row>
    <row r="218" spans="1:65" s="12" customFormat="1" x14ac:dyDescent="0.2">
      <c r="B218" s="221"/>
      <c r="C218" s="222"/>
      <c r="D218" s="223" t="s">
        <v>152</v>
      </c>
      <c r="E218" s="224" t="s">
        <v>1</v>
      </c>
      <c r="F218" s="225" t="s">
        <v>1349</v>
      </c>
      <c r="G218" s="222"/>
      <c r="H218" s="226">
        <v>3.72</v>
      </c>
      <c r="I218" s="227"/>
      <c r="J218" s="222"/>
      <c r="K218" s="222"/>
      <c r="L218" s="228"/>
      <c r="M218" s="269"/>
      <c r="N218" s="270"/>
      <c r="O218" s="270"/>
      <c r="P218" s="270"/>
      <c r="Q218" s="270"/>
      <c r="R218" s="270"/>
      <c r="S218" s="270"/>
      <c r="T218" s="271"/>
      <c r="AT218" s="232" t="s">
        <v>152</v>
      </c>
      <c r="AU218" s="232" t="s">
        <v>165</v>
      </c>
      <c r="AV218" s="12" t="s">
        <v>87</v>
      </c>
      <c r="AW218" s="12" t="s">
        <v>35</v>
      </c>
      <c r="AX218" s="12" t="s">
        <v>85</v>
      </c>
      <c r="AY218" s="232" t="s">
        <v>144</v>
      </c>
    </row>
    <row r="219" spans="1:65" s="1" customFormat="1" ht="6.95" customHeight="1" x14ac:dyDescent="0.2">
      <c r="A219" s="33"/>
      <c r="B219" s="53"/>
      <c r="C219" s="54"/>
      <c r="D219" s="54"/>
      <c r="E219" s="54"/>
      <c r="F219" s="54"/>
      <c r="G219" s="54"/>
      <c r="H219" s="54"/>
      <c r="I219" s="157"/>
      <c r="J219" s="54"/>
      <c r="K219" s="54"/>
      <c r="L219" s="38"/>
      <c r="M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</sheetData>
  <sheetProtection password="CC35" sheet="1" objects="1" scenarios="1" formatColumns="0" formatRows="0" autoFilter="0"/>
  <autoFilter ref="C125:K218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356"/>
  <sheetViews>
    <sheetView showGridLines="0" topLeftCell="A338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1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105</v>
      </c>
    </row>
    <row r="3" spans="1:46" ht="6.95" customHeight="1" x14ac:dyDescent="0.2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ht="24.95" customHeight="1" x14ac:dyDescent="0.2">
      <c r="B4" s="19"/>
      <c r="D4" s="118" t="s">
        <v>109</v>
      </c>
      <c r="L4" s="19"/>
      <c r="M4" s="119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120" t="s">
        <v>15</v>
      </c>
      <c r="L6" s="19"/>
    </row>
    <row r="7" spans="1:46" ht="16.5" customHeight="1" x14ac:dyDescent="0.2">
      <c r="B7" s="19"/>
      <c r="E7" s="320" t="str">
        <f>'Rekapitulace stavby'!K6</f>
        <v>Kanalizace Staré Město - ul. Pode Břehy a U Chodníčku</v>
      </c>
      <c r="F7" s="321"/>
      <c r="G7" s="321"/>
      <c r="H7" s="321"/>
      <c r="L7" s="19"/>
    </row>
    <row r="8" spans="1:46" s="1" customFormat="1" ht="12" customHeight="1" x14ac:dyDescent="0.2">
      <c r="A8" s="33"/>
      <c r="B8" s="38"/>
      <c r="C8" s="33"/>
      <c r="D8" s="120" t="s">
        <v>110</v>
      </c>
      <c r="E8" s="33"/>
      <c r="F8" s="33"/>
      <c r="G8" s="33"/>
      <c r="H8" s="33"/>
      <c r="I8" s="121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1" customFormat="1" ht="16.5" customHeight="1" x14ac:dyDescent="0.2">
      <c r="A9" s="33"/>
      <c r="B9" s="38"/>
      <c r="C9" s="33"/>
      <c r="D9" s="33"/>
      <c r="E9" s="323" t="s">
        <v>1350</v>
      </c>
      <c r="F9" s="322"/>
      <c r="G9" s="322"/>
      <c r="H9" s="322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1" customFormat="1" x14ac:dyDescent="0.2">
      <c r="A10" s="33"/>
      <c r="B10" s="38"/>
      <c r="C10" s="33"/>
      <c r="D10" s="33"/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1" customFormat="1" ht="12" customHeight="1" x14ac:dyDescent="0.2">
      <c r="A11" s="33"/>
      <c r="B11" s="38"/>
      <c r="C11" s="33"/>
      <c r="D11" s="120" t="s">
        <v>17</v>
      </c>
      <c r="E11" s="33"/>
      <c r="F11" s="109" t="s">
        <v>18</v>
      </c>
      <c r="G11" s="33"/>
      <c r="H11" s="33"/>
      <c r="I11" s="122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1" customFormat="1" ht="12" customHeight="1" x14ac:dyDescent="0.2">
      <c r="A12" s="33"/>
      <c r="B12" s="38"/>
      <c r="C12" s="33"/>
      <c r="D12" s="120" t="s">
        <v>20</v>
      </c>
      <c r="E12" s="33"/>
      <c r="F12" s="109" t="s">
        <v>21</v>
      </c>
      <c r="G12" s="33"/>
      <c r="H12" s="33"/>
      <c r="I12" s="122" t="s">
        <v>22</v>
      </c>
      <c r="J12" s="123" t="str">
        <f>'Rekapitulace stavby'!AN8</f>
        <v>10. 2. 2020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1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21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1" customFormat="1" ht="12" customHeight="1" x14ac:dyDescent="0.2">
      <c r="A14" s="33"/>
      <c r="B14" s="38"/>
      <c r="C14" s="33"/>
      <c r="D14" s="120" t="s">
        <v>24</v>
      </c>
      <c r="E14" s="33"/>
      <c r="F14" s="33"/>
      <c r="G14" s="33"/>
      <c r="H14" s="33"/>
      <c r="I14" s="122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1" customFormat="1" ht="18" customHeight="1" x14ac:dyDescent="0.2">
      <c r="A15" s="33"/>
      <c r="B15" s="38"/>
      <c r="C15" s="33"/>
      <c r="D15" s="33"/>
      <c r="E15" s="109" t="s">
        <v>27</v>
      </c>
      <c r="F15" s="33"/>
      <c r="G15" s="33"/>
      <c r="H15" s="33"/>
      <c r="I15" s="122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1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21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1" customFormat="1" ht="12" customHeight="1" x14ac:dyDescent="0.2">
      <c r="A17" s="33"/>
      <c r="B17" s="38"/>
      <c r="C17" s="33"/>
      <c r="D17" s="120" t="s">
        <v>30</v>
      </c>
      <c r="E17" s="33"/>
      <c r="F17" s="33"/>
      <c r="G17" s="33"/>
      <c r="H17" s="33"/>
      <c r="I17" s="122" t="s">
        <v>25</v>
      </c>
      <c r="J17" s="29" t="str">
        <f>'Rekapitulace stavby'!AN13</f>
        <v>25855581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1" customFormat="1" ht="18" customHeight="1" x14ac:dyDescent="0.2">
      <c r="A18" s="33"/>
      <c r="B18" s="38"/>
      <c r="C18" s="33"/>
      <c r="D18" s="33"/>
      <c r="E18" s="324" t="str">
        <f>'Rekapitulace stavby'!E14</f>
        <v>JANKOSTAV s.r.o.</v>
      </c>
      <c r="F18" s="325"/>
      <c r="G18" s="325"/>
      <c r="H18" s="325"/>
      <c r="I18" s="122" t="s">
        <v>28</v>
      </c>
      <c r="J18" s="29" t="str">
        <f>'Rekapitulace stavby'!AN14</f>
        <v>CZ25855581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1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21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1" customFormat="1" ht="12" customHeight="1" x14ac:dyDescent="0.2">
      <c r="A20" s="33"/>
      <c r="B20" s="38"/>
      <c r="C20" s="33"/>
      <c r="D20" s="120" t="s">
        <v>31</v>
      </c>
      <c r="E20" s="33"/>
      <c r="F20" s="33"/>
      <c r="G20" s="33"/>
      <c r="H20" s="33"/>
      <c r="I20" s="122" t="s">
        <v>25</v>
      </c>
      <c r="J20" s="109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1" customFormat="1" ht="18" customHeight="1" x14ac:dyDescent="0.2">
      <c r="A21" s="33"/>
      <c r="B21" s="38"/>
      <c r="C21" s="33"/>
      <c r="D21" s="33"/>
      <c r="E21" s="109" t="s">
        <v>33</v>
      </c>
      <c r="F21" s="33"/>
      <c r="G21" s="33"/>
      <c r="H21" s="33"/>
      <c r="I21" s="122" t="s">
        <v>28</v>
      </c>
      <c r="J21" s="109" t="s">
        <v>34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1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21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1" customFormat="1" ht="12" customHeight="1" x14ac:dyDescent="0.2">
      <c r="A23" s="33"/>
      <c r="B23" s="38"/>
      <c r="C23" s="33"/>
      <c r="D23" s="120" t="s">
        <v>36</v>
      </c>
      <c r="E23" s="33"/>
      <c r="F23" s="33"/>
      <c r="G23" s="33"/>
      <c r="H23" s="33"/>
      <c r="I23" s="122" t="s">
        <v>25</v>
      </c>
      <c r="J23" s="109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1" customFormat="1" ht="18" customHeight="1" x14ac:dyDescent="0.2">
      <c r="A24" s="33"/>
      <c r="B24" s="38"/>
      <c r="C24" s="33"/>
      <c r="D24" s="33"/>
      <c r="E24" s="109" t="s">
        <v>33</v>
      </c>
      <c r="F24" s="33"/>
      <c r="G24" s="33"/>
      <c r="H24" s="33"/>
      <c r="I24" s="122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1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21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1" customFormat="1" ht="12" customHeight="1" x14ac:dyDescent="0.2">
      <c r="A26" s="33"/>
      <c r="B26" s="38"/>
      <c r="C26" s="33"/>
      <c r="D26" s="120" t="s">
        <v>37</v>
      </c>
      <c r="E26" s="33"/>
      <c r="F26" s="33"/>
      <c r="G26" s="33"/>
      <c r="H26" s="33"/>
      <c r="I26" s="121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7" customFormat="1" ht="16.5" customHeight="1" x14ac:dyDescent="0.2">
      <c r="A27" s="124"/>
      <c r="B27" s="125"/>
      <c r="C27" s="124"/>
      <c r="D27" s="124"/>
      <c r="E27" s="326" t="s">
        <v>1</v>
      </c>
      <c r="F27" s="326"/>
      <c r="G27" s="326"/>
      <c r="H27" s="326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1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1" customFormat="1" ht="6.95" customHeight="1" x14ac:dyDescent="0.2">
      <c r="A29" s="33"/>
      <c r="B29" s="38"/>
      <c r="C29" s="33"/>
      <c r="D29" s="128"/>
      <c r="E29" s="128"/>
      <c r="F29" s="128"/>
      <c r="G29" s="128"/>
      <c r="H29" s="128"/>
      <c r="I29" s="129"/>
      <c r="J29" s="128"/>
      <c r="K29" s="12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1" customFormat="1" ht="25.35" customHeight="1" x14ac:dyDescent="0.2">
      <c r="A30" s="33"/>
      <c r="B30" s="38"/>
      <c r="C30" s="33"/>
      <c r="D30" s="130" t="s">
        <v>38</v>
      </c>
      <c r="E30" s="33"/>
      <c r="F30" s="33"/>
      <c r="G30" s="33"/>
      <c r="H30" s="33"/>
      <c r="I30" s="121"/>
      <c r="J30" s="131">
        <f>ROUND(J125, 2)</f>
        <v>2948004.03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1" customFormat="1" ht="6.95" customHeight="1" x14ac:dyDescent="0.2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1" customFormat="1" ht="14.45" customHeight="1" x14ac:dyDescent="0.2">
      <c r="A32" s="33"/>
      <c r="B32" s="38"/>
      <c r="C32" s="33"/>
      <c r="D32" s="33"/>
      <c r="E32" s="33"/>
      <c r="F32" s="132" t="s">
        <v>40</v>
      </c>
      <c r="G32" s="33"/>
      <c r="H32" s="33"/>
      <c r="I32" s="133" t="s">
        <v>39</v>
      </c>
      <c r="J32" s="132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1" customFormat="1" ht="14.45" customHeight="1" x14ac:dyDescent="0.2">
      <c r="A33" s="33"/>
      <c r="B33" s="38"/>
      <c r="C33" s="33"/>
      <c r="D33" s="134" t="s">
        <v>42</v>
      </c>
      <c r="E33" s="120" t="s">
        <v>43</v>
      </c>
      <c r="F33" s="135">
        <f>ROUND((SUM(BE125:BE355)),  2)</f>
        <v>2948004.03</v>
      </c>
      <c r="G33" s="33"/>
      <c r="H33" s="33"/>
      <c r="I33" s="136">
        <v>0.21</v>
      </c>
      <c r="J33" s="135">
        <f>ROUND(((SUM(BE125:BE355))*I33),  2)</f>
        <v>619080.85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1" customFormat="1" ht="14.45" customHeight="1" x14ac:dyDescent="0.2">
      <c r="A34" s="33"/>
      <c r="B34" s="38"/>
      <c r="C34" s="33"/>
      <c r="D34" s="33"/>
      <c r="E34" s="120" t="s">
        <v>44</v>
      </c>
      <c r="F34" s="135">
        <f>ROUND((SUM(BF125:BF355)),  2)</f>
        <v>0</v>
      </c>
      <c r="G34" s="33"/>
      <c r="H34" s="33"/>
      <c r="I34" s="136">
        <v>0.15</v>
      </c>
      <c r="J34" s="135">
        <f>ROUND(((SUM(BF125:BF355))*I34),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1" customFormat="1" ht="14.45" hidden="1" customHeight="1" x14ac:dyDescent="0.2">
      <c r="A35" s="33"/>
      <c r="B35" s="38"/>
      <c r="C35" s="33"/>
      <c r="D35" s="33"/>
      <c r="E35" s="120" t="s">
        <v>45</v>
      </c>
      <c r="F35" s="135">
        <f>ROUND((SUM(BG125:BG355)),  2)</f>
        <v>0</v>
      </c>
      <c r="G35" s="33"/>
      <c r="H35" s="33"/>
      <c r="I35" s="136">
        <v>0.21</v>
      </c>
      <c r="J35" s="135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1" customFormat="1" ht="14.45" hidden="1" customHeight="1" x14ac:dyDescent="0.2">
      <c r="A36" s="33"/>
      <c r="B36" s="38"/>
      <c r="C36" s="33"/>
      <c r="D36" s="33"/>
      <c r="E36" s="120" t="s">
        <v>46</v>
      </c>
      <c r="F36" s="135">
        <f>ROUND((SUM(BH125:BH355)),  2)</f>
        <v>0</v>
      </c>
      <c r="G36" s="33"/>
      <c r="H36" s="33"/>
      <c r="I36" s="136">
        <v>0.15</v>
      </c>
      <c r="J36" s="135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1" customFormat="1" ht="14.45" hidden="1" customHeight="1" x14ac:dyDescent="0.2">
      <c r="A37" s="33"/>
      <c r="B37" s="38"/>
      <c r="C37" s="33"/>
      <c r="D37" s="33"/>
      <c r="E37" s="120" t="s">
        <v>47</v>
      </c>
      <c r="F37" s="135">
        <f>ROUND((SUM(BI125:BI355)),  2)</f>
        <v>0</v>
      </c>
      <c r="G37" s="33"/>
      <c r="H37" s="33"/>
      <c r="I37" s="136">
        <v>0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1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21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25.35" customHeight="1" x14ac:dyDescent="0.2">
      <c r="A39" s="33"/>
      <c r="B39" s="38"/>
      <c r="C39" s="137"/>
      <c r="D39" s="138" t="s">
        <v>48</v>
      </c>
      <c r="E39" s="139"/>
      <c r="F39" s="139"/>
      <c r="G39" s="140" t="s">
        <v>49</v>
      </c>
      <c r="H39" s="141" t="s">
        <v>50</v>
      </c>
      <c r="I39" s="142"/>
      <c r="J39" s="143">
        <f>SUM(J30:J37)</f>
        <v>3567084.88</v>
      </c>
      <c r="K39" s="144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1" customFormat="1" ht="14.45" customHeight="1" x14ac:dyDescent="0.2">
      <c r="B50" s="50"/>
      <c r="D50" s="145" t="s">
        <v>51</v>
      </c>
      <c r="E50" s="146"/>
      <c r="F50" s="146"/>
      <c r="G50" s="145" t="s">
        <v>52</v>
      </c>
      <c r="H50" s="146"/>
      <c r="I50" s="147"/>
      <c r="J50" s="146"/>
      <c r="K50" s="146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1" customFormat="1" ht="12.75" x14ac:dyDescent="0.2">
      <c r="A61" s="33"/>
      <c r="B61" s="38"/>
      <c r="C61" s="33"/>
      <c r="D61" s="148" t="s">
        <v>53</v>
      </c>
      <c r="E61" s="149"/>
      <c r="F61" s="150" t="s">
        <v>54</v>
      </c>
      <c r="G61" s="148" t="s">
        <v>53</v>
      </c>
      <c r="H61" s="149"/>
      <c r="I61" s="151"/>
      <c r="J61" s="152" t="s">
        <v>54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1" customFormat="1" ht="12.75" x14ac:dyDescent="0.2">
      <c r="A65" s="33"/>
      <c r="B65" s="38"/>
      <c r="C65" s="33"/>
      <c r="D65" s="145" t="s">
        <v>55</v>
      </c>
      <c r="E65" s="153"/>
      <c r="F65" s="153"/>
      <c r="G65" s="145" t="s">
        <v>56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1" customFormat="1" ht="12.75" x14ac:dyDescent="0.2">
      <c r="A76" s="33"/>
      <c r="B76" s="38"/>
      <c r="C76" s="33"/>
      <c r="D76" s="148" t="s">
        <v>53</v>
      </c>
      <c r="E76" s="149"/>
      <c r="F76" s="150" t="s">
        <v>54</v>
      </c>
      <c r="G76" s="148" t="s">
        <v>53</v>
      </c>
      <c r="H76" s="149"/>
      <c r="I76" s="151"/>
      <c r="J76" s="152" t="s">
        <v>54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4.45" customHeight="1" x14ac:dyDescent="0.2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1" customFormat="1" ht="6.95" customHeight="1" x14ac:dyDescent="0.2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1" customFormat="1" ht="24.95" customHeight="1" x14ac:dyDescent="0.2">
      <c r="A82" s="33"/>
      <c r="B82" s="34"/>
      <c r="C82" s="22" t="s">
        <v>114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1" customFormat="1" ht="12" customHeight="1" x14ac:dyDescent="0.2">
      <c r="A84" s="33"/>
      <c r="B84" s="34"/>
      <c r="C84" s="28" t="s">
        <v>15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1" customFormat="1" ht="16.5" customHeight="1" x14ac:dyDescent="0.2">
      <c r="A85" s="33"/>
      <c r="B85" s="34"/>
      <c r="C85" s="35"/>
      <c r="D85" s="35"/>
      <c r="E85" s="318" t="str">
        <f>E7</f>
        <v>Kanalizace Staré Město - ul. Pode Břehy a U Chodníčku</v>
      </c>
      <c r="F85" s="319"/>
      <c r="G85" s="319"/>
      <c r="H85" s="319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1" customFormat="1" ht="12" customHeight="1" x14ac:dyDescent="0.2">
      <c r="A86" s="33"/>
      <c r="B86" s="34"/>
      <c r="C86" s="28" t="s">
        <v>110</v>
      </c>
      <c r="D86" s="35"/>
      <c r="E86" s="35"/>
      <c r="F86" s="35"/>
      <c r="G86" s="35"/>
      <c r="H86" s="35"/>
      <c r="I86" s="121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1" customFormat="1" ht="16.5" customHeight="1" x14ac:dyDescent="0.2">
      <c r="A87" s="33"/>
      <c r="B87" s="34"/>
      <c r="C87" s="35"/>
      <c r="D87" s="35"/>
      <c r="E87" s="305" t="str">
        <f>E9</f>
        <v>SO 03 - Kanalizace - Stoky C1, C2</v>
      </c>
      <c r="F87" s="317"/>
      <c r="G87" s="317"/>
      <c r="H87" s="317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1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1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>Staré Město</v>
      </c>
      <c r="G89" s="35"/>
      <c r="H89" s="35"/>
      <c r="I89" s="122" t="s">
        <v>22</v>
      </c>
      <c r="J89" s="65" t="str">
        <f>IF(J12="","",J12)</f>
        <v>10. 2. 2020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1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1" customFormat="1" ht="15.2" customHeight="1" x14ac:dyDescent="0.2">
      <c r="A91" s="33"/>
      <c r="B91" s="34"/>
      <c r="C91" s="28" t="s">
        <v>24</v>
      </c>
      <c r="D91" s="35"/>
      <c r="E91" s="35"/>
      <c r="F91" s="26" t="str">
        <f>E15</f>
        <v>Obec Staré Město</v>
      </c>
      <c r="G91" s="35"/>
      <c r="H91" s="35"/>
      <c r="I91" s="122" t="s">
        <v>31</v>
      </c>
      <c r="J91" s="31" t="str">
        <f>E21</f>
        <v>Miloš Kopecký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1" customFormat="1" ht="15.2" customHeight="1" x14ac:dyDescent="0.2">
      <c r="A92" s="33"/>
      <c r="B92" s="34"/>
      <c r="C92" s="28" t="s">
        <v>30</v>
      </c>
      <c r="D92" s="35"/>
      <c r="E92" s="35"/>
      <c r="F92" s="26" t="str">
        <f>IF(E18="","",E18)</f>
        <v>JANKOSTAV s.r.o.</v>
      </c>
      <c r="G92" s="35"/>
      <c r="H92" s="35"/>
      <c r="I92" s="122" t="s">
        <v>36</v>
      </c>
      <c r="J92" s="31" t="str">
        <f>E24</f>
        <v>Miloš Kopecký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1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21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1" customFormat="1" ht="29.25" customHeight="1" x14ac:dyDescent="0.2">
      <c r="A94" s="33"/>
      <c r="B94" s="34"/>
      <c r="C94" s="161" t="s">
        <v>115</v>
      </c>
      <c r="D94" s="162"/>
      <c r="E94" s="162"/>
      <c r="F94" s="162"/>
      <c r="G94" s="162"/>
      <c r="H94" s="162"/>
      <c r="I94" s="163"/>
      <c r="J94" s="164" t="s">
        <v>116</v>
      </c>
      <c r="K94" s="162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1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1" customFormat="1" ht="22.9" customHeight="1" x14ac:dyDescent="0.2">
      <c r="A96" s="33"/>
      <c r="B96" s="34"/>
      <c r="C96" s="165" t="s">
        <v>117</v>
      </c>
      <c r="D96" s="35"/>
      <c r="E96" s="35"/>
      <c r="F96" s="35"/>
      <c r="G96" s="35"/>
      <c r="H96" s="35"/>
      <c r="I96" s="121"/>
      <c r="J96" s="83">
        <f>J125</f>
        <v>2948004.03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8" customFormat="1" ht="24.95" customHeight="1" x14ac:dyDescent="0.2">
      <c r="B97" s="166"/>
      <c r="C97" s="167"/>
      <c r="D97" s="168" t="s">
        <v>119</v>
      </c>
      <c r="E97" s="169"/>
      <c r="F97" s="169"/>
      <c r="G97" s="169"/>
      <c r="H97" s="169"/>
      <c r="I97" s="170"/>
      <c r="J97" s="171">
        <f>J126</f>
        <v>2948004.03</v>
      </c>
      <c r="K97" s="167"/>
      <c r="L97" s="172"/>
    </row>
    <row r="98" spans="1:31" s="9" customFormat="1" ht="19.899999999999999" customHeight="1" x14ac:dyDescent="0.2">
      <c r="B98" s="173"/>
      <c r="C98" s="103"/>
      <c r="D98" s="174" t="s">
        <v>120</v>
      </c>
      <c r="E98" s="175"/>
      <c r="F98" s="175"/>
      <c r="G98" s="175"/>
      <c r="H98" s="175"/>
      <c r="I98" s="176"/>
      <c r="J98" s="177">
        <f>J127</f>
        <v>1497514.1099999999</v>
      </c>
      <c r="K98" s="103"/>
      <c r="L98" s="178"/>
    </row>
    <row r="99" spans="1:31" s="9" customFormat="1" ht="19.899999999999999" customHeight="1" x14ac:dyDescent="0.2">
      <c r="B99" s="173"/>
      <c r="C99" s="103"/>
      <c r="D99" s="174" t="s">
        <v>122</v>
      </c>
      <c r="E99" s="175"/>
      <c r="F99" s="175"/>
      <c r="G99" s="175"/>
      <c r="H99" s="175"/>
      <c r="I99" s="176"/>
      <c r="J99" s="177">
        <f>J217</f>
        <v>13882.4</v>
      </c>
      <c r="K99" s="103"/>
      <c r="L99" s="178"/>
    </row>
    <row r="100" spans="1:31" s="9" customFormat="1" ht="19.899999999999999" customHeight="1" x14ac:dyDescent="0.2">
      <c r="B100" s="173"/>
      <c r="C100" s="103"/>
      <c r="D100" s="174" t="s">
        <v>123</v>
      </c>
      <c r="E100" s="175"/>
      <c r="F100" s="175"/>
      <c r="G100" s="175"/>
      <c r="H100" s="175"/>
      <c r="I100" s="176"/>
      <c r="J100" s="177">
        <f>J220</f>
        <v>54720.959999999999</v>
      </c>
      <c r="K100" s="103"/>
      <c r="L100" s="178"/>
    </row>
    <row r="101" spans="1:31" s="9" customFormat="1" ht="19.899999999999999" customHeight="1" x14ac:dyDescent="0.2">
      <c r="B101" s="173"/>
      <c r="C101" s="103"/>
      <c r="D101" s="174" t="s">
        <v>124</v>
      </c>
      <c r="E101" s="175"/>
      <c r="F101" s="175"/>
      <c r="G101" s="175"/>
      <c r="H101" s="175"/>
      <c r="I101" s="176"/>
      <c r="J101" s="177">
        <f>J226</f>
        <v>334078.63</v>
      </c>
      <c r="K101" s="103"/>
      <c r="L101" s="178"/>
    </row>
    <row r="102" spans="1:31" s="9" customFormat="1" ht="19.899999999999999" customHeight="1" x14ac:dyDescent="0.2">
      <c r="B102" s="173"/>
      <c r="C102" s="103"/>
      <c r="D102" s="174" t="s">
        <v>125</v>
      </c>
      <c r="E102" s="175"/>
      <c r="F102" s="175"/>
      <c r="G102" s="175"/>
      <c r="H102" s="175"/>
      <c r="I102" s="176"/>
      <c r="J102" s="177">
        <f>J250</f>
        <v>706247.99999999988</v>
      </c>
      <c r="K102" s="103"/>
      <c r="L102" s="178"/>
    </row>
    <row r="103" spans="1:31" s="9" customFormat="1" ht="19.899999999999999" customHeight="1" x14ac:dyDescent="0.2">
      <c r="B103" s="173"/>
      <c r="C103" s="103"/>
      <c r="D103" s="174" t="s">
        <v>1009</v>
      </c>
      <c r="E103" s="175"/>
      <c r="F103" s="175"/>
      <c r="G103" s="175"/>
      <c r="H103" s="175"/>
      <c r="I103" s="176"/>
      <c r="J103" s="177">
        <f>J343</f>
        <v>37632</v>
      </c>
      <c r="K103" s="103"/>
      <c r="L103" s="178"/>
    </row>
    <row r="104" spans="1:31" s="9" customFormat="1" ht="19.899999999999999" customHeight="1" x14ac:dyDescent="0.2">
      <c r="B104" s="173"/>
      <c r="C104" s="103"/>
      <c r="D104" s="174" t="s">
        <v>127</v>
      </c>
      <c r="E104" s="175"/>
      <c r="F104" s="175"/>
      <c r="G104" s="175"/>
      <c r="H104" s="175"/>
      <c r="I104" s="176"/>
      <c r="J104" s="177">
        <f>J346</f>
        <v>87300.73000000001</v>
      </c>
      <c r="K104" s="103"/>
      <c r="L104" s="178"/>
    </row>
    <row r="105" spans="1:31" s="9" customFormat="1" ht="19.899999999999999" customHeight="1" x14ac:dyDescent="0.2">
      <c r="B105" s="173"/>
      <c r="C105" s="103"/>
      <c r="D105" s="174" t="s">
        <v>1010</v>
      </c>
      <c r="E105" s="175"/>
      <c r="F105" s="175"/>
      <c r="G105" s="175"/>
      <c r="H105" s="175"/>
      <c r="I105" s="176"/>
      <c r="J105" s="177">
        <f>J354</f>
        <v>216627.20000000001</v>
      </c>
      <c r="K105" s="103"/>
      <c r="L105" s="178"/>
    </row>
    <row r="106" spans="1:31" s="1" customFormat="1" ht="21.75" customHeight="1" x14ac:dyDescent="0.2">
      <c r="A106" s="33"/>
      <c r="B106" s="34"/>
      <c r="C106" s="35"/>
      <c r="D106" s="35"/>
      <c r="E106" s="35"/>
      <c r="F106" s="35"/>
      <c r="G106" s="35"/>
      <c r="H106" s="35"/>
      <c r="I106" s="121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1" customFormat="1" ht="6.95" customHeight="1" x14ac:dyDescent="0.2">
      <c r="A107" s="33"/>
      <c r="B107" s="53"/>
      <c r="C107" s="54"/>
      <c r="D107" s="54"/>
      <c r="E107" s="54"/>
      <c r="F107" s="54"/>
      <c r="G107" s="54"/>
      <c r="H107" s="54"/>
      <c r="I107" s="157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1" customFormat="1" ht="6.95" customHeight="1" x14ac:dyDescent="0.2">
      <c r="A111" s="33"/>
      <c r="B111" s="55"/>
      <c r="C111" s="56"/>
      <c r="D111" s="56"/>
      <c r="E111" s="56"/>
      <c r="F111" s="56"/>
      <c r="G111" s="56"/>
      <c r="H111" s="56"/>
      <c r="I111" s="160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1" customFormat="1" ht="24.95" customHeight="1" x14ac:dyDescent="0.2">
      <c r="A112" s="33"/>
      <c r="B112" s="34"/>
      <c r="C112" s="22" t="s">
        <v>129</v>
      </c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6.95" customHeight="1" x14ac:dyDescent="0.2">
      <c r="A113" s="33"/>
      <c r="B113" s="34"/>
      <c r="C113" s="35"/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 x14ac:dyDescent="0.2">
      <c r="A114" s="33"/>
      <c r="B114" s="34"/>
      <c r="C114" s="28" t="s">
        <v>15</v>
      </c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" customFormat="1" ht="16.5" customHeight="1" x14ac:dyDescent="0.2">
      <c r="A115" s="33"/>
      <c r="B115" s="34"/>
      <c r="C115" s="35"/>
      <c r="D115" s="35"/>
      <c r="E115" s="318" t="str">
        <f>E7</f>
        <v>Kanalizace Staré Město - ul. Pode Břehy a U Chodníčku</v>
      </c>
      <c r="F115" s="319"/>
      <c r="G115" s="319"/>
      <c r="H115" s="319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" customFormat="1" ht="12" customHeight="1" x14ac:dyDescent="0.2">
      <c r="A116" s="33"/>
      <c r="B116" s="34"/>
      <c r="C116" s="28" t="s">
        <v>110</v>
      </c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" customFormat="1" ht="16.5" customHeight="1" x14ac:dyDescent="0.2">
      <c r="A117" s="33"/>
      <c r="B117" s="34"/>
      <c r="C117" s="35"/>
      <c r="D117" s="35"/>
      <c r="E117" s="305" t="str">
        <f>E9</f>
        <v>SO 03 - Kanalizace - Stoky C1, C2</v>
      </c>
      <c r="F117" s="317"/>
      <c r="G117" s="317"/>
      <c r="H117" s="317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" customFormat="1" ht="6.95" customHeight="1" x14ac:dyDescent="0.2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" customFormat="1" ht="12" customHeight="1" x14ac:dyDescent="0.2">
      <c r="A119" s="33"/>
      <c r="B119" s="34"/>
      <c r="C119" s="28" t="s">
        <v>20</v>
      </c>
      <c r="D119" s="35"/>
      <c r="E119" s="35"/>
      <c r="F119" s="26" t="str">
        <f>F12</f>
        <v>Staré Město</v>
      </c>
      <c r="G119" s="35"/>
      <c r="H119" s="35"/>
      <c r="I119" s="122" t="s">
        <v>22</v>
      </c>
      <c r="J119" s="65" t="str">
        <f>IF(J12="","",J12)</f>
        <v>10. 2. 2020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" customFormat="1" ht="6.95" customHeight="1" x14ac:dyDescent="0.2">
      <c r="A120" s="33"/>
      <c r="B120" s="34"/>
      <c r="C120" s="35"/>
      <c r="D120" s="35"/>
      <c r="E120" s="35"/>
      <c r="F120" s="35"/>
      <c r="G120" s="35"/>
      <c r="H120" s="35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" customFormat="1" ht="15.2" customHeight="1" x14ac:dyDescent="0.2">
      <c r="A121" s="33"/>
      <c r="B121" s="34"/>
      <c r="C121" s="28" t="s">
        <v>24</v>
      </c>
      <c r="D121" s="35"/>
      <c r="E121" s="35"/>
      <c r="F121" s="26" t="str">
        <f>E15</f>
        <v>Obec Staré Město</v>
      </c>
      <c r="G121" s="35"/>
      <c r="H121" s="35"/>
      <c r="I121" s="122" t="s">
        <v>31</v>
      </c>
      <c r="J121" s="31" t="str">
        <f>E21</f>
        <v>Miloš Kopecký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" customFormat="1" ht="15.2" customHeight="1" x14ac:dyDescent="0.2">
      <c r="A122" s="33"/>
      <c r="B122" s="34"/>
      <c r="C122" s="28" t="s">
        <v>30</v>
      </c>
      <c r="D122" s="35"/>
      <c r="E122" s="35"/>
      <c r="F122" s="26" t="str">
        <f>IF(E18="","",E18)</f>
        <v>JANKOSTAV s.r.o.</v>
      </c>
      <c r="G122" s="35"/>
      <c r="H122" s="35"/>
      <c r="I122" s="122" t="s">
        <v>36</v>
      </c>
      <c r="J122" s="31" t="str">
        <f>E24</f>
        <v>Miloš Kopecký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" customFormat="1" ht="10.35" customHeight="1" x14ac:dyDescent="0.2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0" customFormat="1" ht="29.25" customHeight="1" x14ac:dyDescent="0.2">
      <c r="A124" s="179"/>
      <c r="B124" s="180"/>
      <c r="C124" s="181" t="s">
        <v>130</v>
      </c>
      <c r="D124" s="182" t="s">
        <v>63</v>
      </c>
      <c r="E124" s="182" t="s">
        <v>59</v>
      </c>
      <c r="F124" s="182" t="s">
        <v>60</v>
      </c>
      <c r="G124" s="182" t="s">
        <v>131</v>
      </c>
      <c r="H124" s="182" t="s">
        <v>132</v>
      </c>
      <c r="I124" s="183" t="s">
        <v>133</v>
      </c>
      <c r="J124" s="184" t="s">
        <v>116</v>
      </c>
      <c r="K124" s="185" t="s">
        <v>134</v>
      </c>
      <c r="L124" s="186"/>
      <c r="M124" s="74" t="s">
        <v>1</v>
      </c>
      <c r="N124" s="75" t="s">
        <v>42</v>
      </c>
      <c r="O124" s="75" t="s">
        <v>135</v>
      </c>
      <c r="P124" s="75" t="s">
        <v>136</v>
      </c>
      <c r="Q124" s="75" t="s">
        <v>137</v>
      </c>
      <c r="R124" s="75" t="s">
        <v>138</v>
      </c>
      <c r="S124" s="75" t="s">
        <v>139</v>
      </c>
      <c r="T124" s="76" t="s">
        <v>140</v>
      </c>
      <c r="U124" s="179"/>
      <c r="V124" s="179"/>
      <c r="W124" s="179"/>
      <c r="X124" s="179"/>
      <c r="Y124" s="179"/>
      <c r="Z124" s="179"/>
      <c r="AA124" s="179"/>
      <c r="AB124" s="179"/>
      <c r="AC124" s="179"/>
      <c r="AD124" s="179"/>
      <c r="AE124" s="179"/>
    </row>
    <row r="125" spans="1:65" s="1" customFormat="1" ht="22.9" customHeight="1" x14ac:dyDescent="0.25">
      <c r="A125" s="33"/>
      <c r="B125" s="34"/>
      <c r="C125" s="81" t="s">
        <v>141</v>
      </c>
      <c r="D125" s="35"/>
      <c r="E125" s="35"/>
      <c r="F125" s="35"/>
      <c r="G125" s="35"/>
      <c r="H125" s="35"/>
      <c r="I125" s="121"/>
      <c r="J125" s="187">
        <f>BK125</f>
        <v>2948004.03</v>
      </c>
      <c r="K125" s="35"/>
      <c r="L125" s="38"/>
      <c r="M125" s="77"/>
      <c r="N125" s="188"/>
      <c r="O125" s="78"/>
      <c r="P125" s="189">
        <f>P126</f>
        <v>0</v>
      </c>
      <c r="Q125" s="78"/>
      <c r="R125" s="189">
        <f>R126</f>
        <v>676.96181649999994</v>
      </c>
      <c r="S125" s="78"/>
      <c r="T125" s="190">
        <f>T126</f>
        <v>273.66543999999999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77</v>
      </c>
      <c r="AU125" s="16" t="s">
        <v>118</v>
      </c>
      <c r="BK125" s="191">
        <f>BK126</f>
        <v>2948004.03</v>
      </c>
    </row>
    <row r="126" spans="1:65" s="11" customFormat="1" ht="25.9" customHeight="1" x14ac:dyDescent="0.2">
      <c r="B126" s="192"/>
      <c r="C126" s="193"/>
      <c r="D126" s="194" t="s">
        <v>77</v>
      </c>
      <c r="E126" s="195" t="s">
        <v>142</v>
      </c>
      <c r="F126" s="195" t="s">
        <v>143</v>
      </c>
      <c r="G126" s="193"/>
      <c r="H126" s="193"/>
      <c r="I126" s="196"/>
      <c r="J126" s="197">
        <f>BK126</f>
        <v>2948004.03</v>
      </c>
      <c r="K126" s="193"/>
      <c r="L126" s="198"/>
      <c r="M126" s="199"/>
      <c r="N126" s="200"/>
      <c r="O126" s="200"/>
      <c r="P126" s="201">
        <f>P127+P217+P220+P226+P250+P343+P346+P354</f>
        <v>0</v>
      </c>
      <c r="Q126" s="200"/>
      <c r="R126" s="201">
        <f>R127+R217+R220+R226+R250+R343+R346+R354</f>
        <v>676.96181649999994</v>
      </c>
      <c r="S126" s="200"/>
      <c r="T126" s="202">
        <f>T127+T217+T220+T226+T250+T343+T346+T354</f>
        <v>273.66543999999999</v>
      </c>
      <c r="AR126" s="203" t="s">
        <v>85</v>
      </c>
      <c r="AT126" s="204" t="s">
        <v>77</v>
      </c>
      <c r="AU126" s="204" t="s">
        <v>78</v>
      </c>
      <c r="AY126" s="203" t="s">
        <v>144</v>
      </c>
      <c r="BK126" s="205">
        <f>BK127+BK217+BK220+BK226+BK250+BK343+BK346+BK354</f>
        <v>2948004.03</v>
      </c>
    </row>
    <row r="127" spans="1:65" s="11" customFormat="1" ht="22.9" customHeight="1" x14ac:dyDescent="0.2">
      <c r="B127" s="192"/>
      <c r="C127" s="193"/>
      <c r="D127" s="194" t="s">
        <v>77</v>
      </c>
      <c r="E127" s="206" t="s">
        <v>85</v>
      </c>
      <c r="F127" s="206" t="s">
        <v>145</v>
      </c>
      <c r="G127" s="193"/>
      <c r="H127" s="193"/>
      <c r="I127" s="196"/>
      <c r="J127" s="207">
        <f>BK127</f>
        <v>1497514.1099999999</v>
      </c>
      <c r="K127" s="193"/>
      <c r="L127" s="198"/>
      <c r="M127" s="199"/>
      <c r="N127" s="200"/>
      <c r="O127" s="200"/>
      <c r="P127" s="201">
        <f>SUM(P128:P216)</f>
        <v>0</v>
      </c>
      <c r="Q127" s="200"/>
      <c r="R127" s="201">
        <f>SUM(R128:R216)</f>
        <v>579.98755740000001</v>
      </c>
      <c r="S127" s="200"/>
      <c r="T127" s="202">
        <f>SUM(T128:T216)</f>
        <v>273.66543999999999</v>
      </c>
      <c r="AR127" s="203" t="s">
        <v>85</v>
      </c>
      <c r="AT127" s="204" t="s">
        <v>77</v>
      </c>
      <c r="AU127" s="204" t="s">
        <v>85</v>
      </c>
      <c r="AY127" s="203" t="s">
        <v>144</v>
      </c>
      <c r="BK127" s="205">
        <f>SUM(BK128:BK216)</f>
        <v>1497514.1099999999</v>
      </c>
    </row>
    <row r="128" spans="1:65" s="1" customFormat="1" ht="21.75" customHeight="1" x14ac:dyDescent="0.2">
      <c r="A128" s="33"/>
      <c r="B128" s="34"/>
      <c r="C128" s="208" t="s">
        <v>85</v>
      </c>
      <c r="D128" s="208" t="s">
        <v>146</v>
      </c>
      <c r="E128" s="209" t="s">
        <v>154</v>
      </c>
      <c r="F128" s="210" t="s">
        <v>155</v>
      </c>
      <c r="G128" s="211" t="s">
        <v>149</v>
      </c>
      <c r="H128" s="212">
        <v>360.3</v>
      </c>
      <c r="I128" s="213">
        <v>70</v>
      </c>
      <c r="J128" s="212">
        <f>ROUND(I128*H128,2)</f>
        <v>25221</v>
      </c>
      <c r="K128" s="214"/>
      <c r="L128" s="38"/>
      <c r="M128" s="215" t="s">
        <v>1</v>
      </c>
      <c r="N128" s="216" t="s">
        <v>43</v>
      </c>
      <c r="O128" s="70"/>
      <c r="P128" s="217">
        <f>O128*H128</f>
        <v>0</v>
      </c>
      <c r="Q128" s="217">
        <v>0</v>
      </c>
      <c r="R128" s="217">
        <f>Q128*H128</f>
        <v>0</v>
      </c>
      <c r="S128" s="217">
        <v>0.44</v>
      </c>
      <c r="T128" s="218">
        <f>S128*H128</f>
        <v>158.53200000000001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9" t="s">
        <v>150</v>
      </c>
      <c r="AT128" s="219" t="s">
        <v>146</v>
      </c>
      <c r="AU128" s="219" t="s">
        <v>87</v>
      </c>
      <c r="AY128" s="16" t="s">
        <v>144</v>
      </c>
      <c r="BE128" s="220">
        <f>IF(N128="základní",J128,0)</f>
        <v>25221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85</v>
      </c>
      <c r="BK128" s="220">
        <f>ROUND(I128*H128,2)</f>
        <v>25221</v>
      </c>
      <c r="BL128" s="16" t="s">
        <v>150</v>
      </c>
      <c r="BM128" s="219" t="s">
        <v>1351</v>
      </c>
    </row>
    <row r="129" spans="1:65" s="12" customFormat="1" ht="22.5" x14ac:dyDescent="0.2">
      <c r="B129" s="221"/>
      <c r="C129" s="222"/>
      <c r="D129" s="223" t="s">
        <v>152</v>
      </c>
      <c r="E129" s="224" t="s">
        <v>1</v>
      </c>
      <c r="F129" s="225" t="s">
        <v>1352</v>
      </c>
      <c r="G129" s="222"/>
      <c r="H129" s="226">
        <v>287.3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152</v>
      </c>
      <c r="AU129" s="232" t="s">
        <v>87</v>
      </c>
      <c r="AV129" s="12" t="s">
        <v>87</v>
      </c>
      <c r="AW129" s="12" t="s">
        <v>35</v>
      </c>
      <c r="AX129" s="12" t="s">
        <v>78</v>
      </c>
      <c r="AY129" s="232" t="s">
        <v>144</v>
      </c>
    </row>
    <row r="130" spans="1:65" s="12" customFormat="1" x14ac:dyDescent="0.2">
      <c r="B130" s="221"/>
      <c r="C130" s="222"/>
      <c r="D130" s="223" t="s">
        <v>152</v>
      </c>
      <c r="E130" s="224" t="s">
        <v>1</v>
      </c>
      <c r="F130" s="225" t="s">
        <v>1353</v>
      </c>
      <c r="G130" s="222"/>
      <c r="H130" s="226">
        <v>58.75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152</v>
      </c>
      <c r="AU130" s="232" t="s">
        <v>87</v>
      </c>
      <c r="AV130" s="12" t="s">
        <v>87</v>
      </c>
      <c r="AW130" s="12" t="s">
        <v>35</v>
      </c>
      <c r="AX130" s="12" t="s">
        <v>78</v>
      </c>
      <c r="AY130" s="232" t="s">
        <v>144</v>
      </c>
    </row>
    <row r="131" spans="1:65" s="12" customFormat="1" ht="22.5" x14ac:dyDescent="0.2">
      <c r="B131" s="221"/>
      <c r="C131" s="222"/>
      <c r="D131" s="223" t="s">
        <v>152</v>
      </c>
      <c r="E131" s="224" t="s">
        <v>1</v>
      </c>
      <c r="F131" s="225" t="s">
        <v>1354</v>
      </c>
      <c r="G131" s="222"/>
      <c r="H131" s="226">
        <v>14.25</v>
      </c>
      <c r="I131" s="227"/>
      <c r="J131" s="222"/>
      <c r="K131" s="222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152</v>
      </c>
      <c r="AU131" s="232" t="s">
        <v>87</v>
      </c>
      <c r="AV131" s="12" t="s">
        <v>87</v>
      </c>
      <c r="AW131" s="12" t="s">
        <v>35</v>
      </c>
      <c r="AX131" s="12" t="s">
        <v>78</v>
      </c>
      <c r="AY131" s="232" t="s">
        <v>144</v>
      </c>
    </row>
    <row r="132" spans="1:65" s="13" customFormat="1" x14ac:dyDescent="0.2">
      <c r="B132" s="233"/>
      <c r="C132" s="234"/>
      <c r="D132" s="223" t="s">
        <v>152</v>
      </c>
      <c r="E132" s="235" t="s">
        <v>1</v>
      </c>
      <c r="F132" s="236" t="s">
        <v>164</v>
      </c>
      <c r="G132" s="234"/>
      <c r="H132" s="237">
        <v>360.3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152</v>
      </c>
      <c r="AU132" s="243" t="s">
        <v>87</v>
      </c>
      <c r="AV132" s="13" t="s">
        <v>150</v>
      </c>
      <c r="AW132" s="13" t="s">
        <v>35</v>
      </c>
      <c r="AX132" s="13" t="s">
        <v>85</v>
      </c>
      <c r="AY132" s="243" t="s">
        <v>144</v>
      </c>
    </row>
    <row r="133" spans="1:65" s="1" customFormat="1" ht="21.75" customHeight="1" x14ac:dyDescent="0.2">
      <c r="A133" s="33"/>
      <c r="B133" s="34"/>
      <c r="C133" s="208" t="s">
        <v>87</v>
      </c>
      <c r="D133" s="208" t="s">
        <v>146</v>
      </c>
      <c r="E133" s="209" t="s">
        <v>166</v>
      </c>
      <c r="F133" s="210" t="s">
        <v>167</v>
      </c>
      <c r="G133" s="211" t="s">
        <v>149</v>
      </c>
      <c r="H133" s="212">
        <v>224.87</v>
      </c>
      <c r="I133" s="213">
        <v>126</v>
      </c>
      <c r="J133" s="212">
        <f>ROUND(I133*H133,2)</f>
        <v>28333.62</v>
      </c>
      <c r="K133" s="214"/>
      <c r="L133" s="38"/>
      <c r="M133" s="215" t="s">
        <v>1</v>
      </c>
      <c r="N133" s="216" t="s">
        <v>43</v>
      </c>
      <c r="O133" s="70"/>
      <c r="P133" s="217">
        <f>O133*H133</f>
        <v>0</v>
      </c>
      <c r="Q133" s="217">
        <v>2.4000000000000001E-4</v>
      </c>
      <c r="R133" s="217">
        <f>Q133*H133</f>
        <v>5.3968800000000004E-2</v>
      </c>
      <c r="S133" s="217">
        <v>0.51200000000000001</v>
      </c>
      <c r="T133" s="218">
        <f>S133*H133</f>
        <v>115.13344000000001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9" t="s">
        <v>150</v>
      </c>
      <c r="AT133" s="219" t="s">
        <v>146</v>
      </c>
      <c r="AU133" s="219" t="s">
        <v>87</v>
      </c>
      <c r="AY133" s="16" t="s">
        <v>144</v>
      </c>
      <c r="BE133" s="220">
        <f>IF(N133="základní",J133,0)</f>
        <v>28333.62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85</v>
      </c>
      <c r="BK133" s="220">
        <f>ROUND(I133*H133,2)</f>
        <v>28333.62</v>
      </c>
      <c r="BL133" s="16" t="s">
        <v>150</v>
      </c>
      <c r="BM133" s="219" t="s">
        <v>1355</v>
      </c>
    </row>
    <row r="134" spans="1:65" s="12" customFormat="1" ht="22.5" x14ac:dyDescent="0.2">
      <c r="B134" s="221"/>
      <c r="C134" s="222"/>
      <c r="D134" s="223" t="s">
        <v>152</v>
      </c>
      <c r="E134" s="224" t="s">
        <v>1</v>
      </c>
      <c r="F134" s="225" t="s">
        <v>1356</v>
      </c>
      <c r="G134" s="222"/>
      <c r="H134" s="226">
        <v>152.75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152</v>
      </c>
      <c r="AU134" s="232" t="s">
        <v>87</v>
      </c>
      <c r="AV134" s="12" t="s">
        <v>87</v>
      </c>
      <c r="AW134" s="12" t="s">
        <v>35</v>
      </c>
      <c r="AX134" s="12" t="s">
        <v>78</v>
      </c>
      <c r="AY134" s="232" t="s">
        <v>144</v>
      </c>
    </row>
    <row r="135" spans="1:65" s="12" customFormat="1" x14ac:dyDescent="0.2">
      <c r="B135" s="221"/>
      <c r="C135" s="222"/>
      <c r="D135" s="223" t="s">
        <v>152</v>
      </c>
      <c r="E135" s="224" t="s">
        <v>1</v>
      </c>
      <c r="F135" s="225" t="s">
        <v>1353</v>
      </c>
      <c r="G135" s="222"/>
      <c r="H135" s="226">
        <v>58.75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152</v>
      </c>
      <c r="AU135" s="232" t="s">
        <v>87</v>
      </c>
      <c r="AV135" s="12" t="s">
        <v>87</v>
      </c>
      <c r="AW135" s="12" t="s">
        <v>35</v>
      </c>
      <c r="AX135" s="12" t="s">
        <v>78</v>
      </c>
      <c r="AY135" s="232" t="s">
        <v>144</v>
      </c>
    </row>
    <row r="136" spans="1:65" s="12" customFormat="1" ht="22.5" x14ac:dyDescent="0.2">
      <c r="B136" s="221"/>
      <c r="C136" s="222"/>
      <c r="D136" s="223" t="s">
        <v>152</v>
      </c>
      <c r="E136" s="224" t="s">
        <v>1</v>
      </c>
      <c r="F136" s="225" t="s">
        <v>1357</v>
      </c>
      <c r="G136" s="222"/>
      <c r="H136" s="226">
        <v>13.37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152</v>
      </c>
      <c r="AU136" s="232" t="s">
        <v>87</v>
      </c>
      <c r="AV136" s="12" t="s">
        <v>87</v>
      </c>
      <c r="AW136" s="12" t="s">
        <v>35</v>
      </c>
      <c r="AX136" s="12" t="s">
        <v>78</v>
      </c>
      <c r="AY136" s="232" t="s">
        <v>144</v>
      </c>
    </row>
    <row r="137" spans="1:65" s="13" customFormat="1" x14ac:dyDescent="0.2">
      <c r="B137" s="233"/>
      <c r="C137" s="234"/>
      <c r="D137" s="223" t="s">
        <v>152</v>
      </c>
      <c r="E137" s="235" t="s">
        <v>1</v>
      </c>
      <c r="F137" s="236" t="s">
        <v>164</v>
      </c>
      <c r="G137" s="234"/>
      <c r="H137" s="237">
        <v>224.87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152</v>
      </c>
      <c r="AU137" s="243" t="s">
        <v>87</v>
      </c>
      <c r="AV137" s="13" t="s">
        <v>150</v>
      </c>
      <c r="AW137" s="13" t="s">
        <v>35</v>
      </c>
      <c r="AX137" s="13" t="s">
        <v>85</v>
      </c>
      <c r="AY137" s="243" t="s">
        <v>144</v>
      </c>
    </row>
    <row r="138" spans="1:65" s="1" customFormat="1" ht="21.75" customHeight="1" x14ac:dyDescent="0.2">
      <c r="A138" s="33"/>
      <c r="B138" s="34"/>
      <c r="C138" s="208" t="s">
        <v>165</v>
      </c>
      <c r="D138" s="208" t="s">
        <v>146</v>
      </c>
      <c r="E138" s="209" t="s">
        <v>179</v>
      </c>
      <c r="F138" s="210" t="s">
        <v>180</v>
      </c>
      <c r="G138" s="211" t="s">
        <v>181</v>
      </c>
      <c r="H138" s="212">
        <v>136</v>
      </c>
      <c r="I138" s="213">
        <v>102.06</v>
      </c>
      <c r="J138" s="212">
        <f>ROUND(I138*H138,2)</f>
        <v>13880.16</v>
      </c>
      <c r="K138" s="214"/>
      <c r="L138" s="38"/>
      <c r="M138" s="215" t="s">
        <v>1</v>
      </c>
      <c r="N138" s="216" t="s">
        <v>43</v>
      </c>
      <c r="O138" s="70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9" t="s">
        <v>150</v>
      </c>
      <c r="AT138" s="219" t="s">
        <v>146</v>
      </c>
      <c r="AU138" s="219" t="s">
        <v>87</v>
      </c>
      <c r="AY138" s="16" t="s">
        <v>144</v>
      </c>
      <c r="BE138" s="220">
        <f>IF(N138="základní",J138,0)</f>
        <v>13880.16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6" t="s">
        <v>85</v>
      </c>
      <c r="BK138" s="220">
        <f>ROUND(I138*H138,2)</f>
        <v>13880.16</v>
      </c>
      <c r="BL138" s="16" t="s">
        <v>150</v>
      </c>
      <c r="BM138" s="219" t="s">
        <v>1358</v>
      </c>
    </row>
    <row r="139" spans="1:65" s="12" customFormat="1" x14ac:dyDescent="0.2">
      <c r="B139" s="221"/>
      <c r="C139" s="222"/>
      <c r="D139" s="223" t="s">
        <v>152</v>
      </c>
      <c r="E139" s="224" t="s">
        <v>1</v>
      </c>
      <c r="F139" s="225" t="s">
        <v>1359</v>
      </c>
      <c r="G139" s="222"/>
      <c r="H139" s="226">
        <v>136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152</v>
      </c>
      <c r="AU139" s="232" t="s">
        <v>87</v>
      </c>
      <c r="AV139" s="12" t="s">
        <v>87</v>
      </c>
      <c r="AW139" s="12" t="s">
        <v>35</v>
      </c>
      <c r="AX139" s="12" t="s">
        <v>85</v>
      </c>
      <c r="AY139" s="232" t="s">
        <v>144</v>
      </c>
    </row>
    <row r="140" spans="1:65" s="1" customFormat="1" ht="21.75" customHeight="1" x14ac:dyDescent="0.2">
      <c r="A140" s="33"/>
      <c r="B140" s="34"/>
      <c r="C140" s="208" t="s">
        <v>150</v>
      </c>
      <c r="D140" s="208" t="s">
        <v>146</v>
      </c>
      <c r="E140" s="209" t="s">
        <v>185</v>
      </c>
      <c r="F140" s="210" t="s">
        <v>186</v>
      </c>
      <c r="G140" s="211" t="s">
        <v>187</v>
      </c>
      <c r="H140" s="212">
        <v>16</v>
      </c>
      <c r="I140" s="213">
        <v>61.46</v>
      </c>
      <c r="J140" s="212">
        <f>ROUND(I140*H140,2)</f>
        <v>983.36</v>
      </c>
      <c r="K140" s="214"/>
      <c r="L140" s="38"/>
      <c r="M140" s="215" t="s">
        <v>1</v>
      </c>
      <c r="N140" s="216" t="s">
        <v>43</v>
      </c>
      <c r="O140" s="70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9" t="s">
        <v>150</v>
      </c>
      <c r="AT140" s="219" t="s">
        <v>146</v>
      </c>
      <c r="AU140" s="219" t="s">
        <v>87</v>
      </c>
      <c r="AY140" s="16" t="s">
        <v>144</v>
      </c>
      <c r="BE140" s="220">
        <f>IF(N140="základní",J140,0)</f>
        <v>983.36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85</v>
      </c>
      <c r="BK140" s="220">
        <f>ROUND(I140*H140,2)</f>
        <v>983.36</v>
      </c>
      <c r="BL140" s="16" t="s">
        <v>150</v>
      </c>
      <c r="BM140" s="219" t="s">
        <v>1360</v>
      </c>
    </row>
    <row r="141" spans="1:65" s="12" customFormat="1" x14ac:dyDescent="0.2">
      <c r="B141" s="221"/>
      <c r="C141" s="222"/>
      <c r="D141" s="223" t="s">
        <v>152</v>
      </c>
      <c r="E141" s="224" t="s">
        <v>1</v>
      </c>
      <c r="F141" s="225" t="s">
        <v>1361</v>
      </c>
      <c r="G141" s="222"/>
      <c r="H141" s="226">
        <v>16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152</v>
      </c>
      <c r="AU141" s="232" t="s">
        <v>87</v>
      </c>
      <c r="AV141" s="12" t="s">
        <v>87</v>
      </c>
      <c r="AW141" s="12" t="s">
        <v>35</v>
      </c>
      <c r="AX141" s="12" t="s">
        <v>85</v>
      </c>
      <c r="AY141" s="232" t="s">
        <v>144</v>
      </c>
    </row>
    <row r="142" spans="1:65" s="1" customFormat="1" ht="21.75" customHeight="1" x14ac:dyDescent="0.2">
      <c r="A142" s="33"/>
      <c r="B142" s="34"/>
      <c r="C142" s="208" t="s">
        <v>178</v>
      </c>
      <c r="D142" s="208" t="s">
        <v>146</v>
      </c>
      <c r="E142" s="209" t="s">
        <v>191</v>
      </c>
      <c r="F142" s="210" t="s">
        <v>192</v>
      </c>
      <c r="G142" s="211" t="s">
        <v>172</v>
      </c>
      <c r="H142" s="212">
        <v>14</v>
      </c>
      <c r="I142" s="213">
        <v>392</v>
      </c>
      <c r="J142" s="212">
        <f>ROUND(I142*H142,2)</f>
        <v>5488</v>
      </c>
      <c r="K142" s="214"/>
      <c r="L142" s="38"/>
      <c r="M142" s="215" t="s">
        <v>1</v>
      </c>
      <c r="N142" s="216" t="s">
        <v>43</v>
      </c>
      <c r="O142" s="70"/>
      <c r="P142" s="217">
        <f>O142*H142</f>
        <v>0</v>
      </c>
      <c r="Q142" s="217">
        <v>8.6800000000000002E-3</v>
      </c>
      <c r="R142" s="217">
        <f>Q142*H142</f>
        <v>0.12152</v>
      </c>
      <c r="S142" s="217">
        <v>0</v>
      </c>
      <c r="T142" s="218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9" t="s">
        <v>150</v>
      </c>
      <c r="AT142" s="219" t="s">
        <v>146</v>
      </c>
      <c r="AU142" s="219" t="s">
        <v>87</v>
      </c>
      <c r="AY142" s="16" t="s">
        <v>144</v>
      </c>
      <c r="BE142" s="220">
        <f>IF(N142="základní",J142,0)</f>
        <v>5488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6" t="s">
        <v>85</v>
      </c>
      <c r="BK142" s="220">
        <f>ROUND(I142*H142,2)</f>
        <v>5488</v>
      </c>
      <c r="BL142" s="16" t="s">
        <v>150</v>
      </c>
      <c r="BM142" s="219" t="s">
        <v>1362</v>
      </c>
    </row>
    <row r="143" spans="1:65" s="12" customFormat="1" x14ac:dyDescent="0.2">
      <c r="B143" s="221"/>
      <c r="C143" s="222"/>
      <c r="D143" s="223" t="s">
        <v>152</v>
      </c>
      <c r="E143" s="224" t="s">
        <v>1</v>
      </c>
      <c r="F143" s="225" t="s">
        <v>1363</v>
      </c>
      <c r="G143" s="222"/>
      <c r="H143" s="226">
        <v>8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152</v>
      </c>
      <c r="AU143" s="232" t="s">
        <v>87</v>
      </c>
      <c r="AV143" s="12" t="s">
        <v>87</v>
      </c>
      <c r="AW143" s="12" t="s">
        <v>35</v>
      </c>
      <c r="AX143" s="12" t="s">
        <v>78</v>
      </c>
      <c r="AY143" s="232" t="s">
        <v>144</v>
      </c>
    </row>
    <row r="144" spans="1:65" s="12" customFormat="1" x14ac:dyDescent="0.2">
      <c r="B144" s="221"/>
      <c r="C144" s="222"/>
      <c r="D144" s="223" t="s">
        <v>152</v>
      </c>
      <c r="E144" s="224" t="s">
        <v>1</v>
      </c>
      <c r="F144" s="225" t="s">
        <v>1364</v>
      </c>
      <c r="G144" s="222"/>
      <c r="H144" s="226">
        <v>6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152</v>
      </c>
      <c r="AU144" s="232" t="s">
        <v>87</v>
      </c>
      <c r="AV144" s="12" t="s">
        <v>87</v>
      </c>
      <c r="AW144" s="12" t="s">
        <v>35</v>
      </c>
      <c r="AX144" s="12" t="s">
        <v>78</v>
      </c>
      <c r="AY144" s="232" t="s">
        <v>144</v>
      </c>
    </row>
    <row r="145" spans="1:65" s="13" customFormat="1" x14ac:dyDescent="0.2">
      <c r="B145" s="233"/>
      <c r="C145" s="234"/>
      <c r="D145" s="223" t="s">
        <v>152</v>
      </c>
      <c r="E145" s="235" t="s">
        <v>1</v>
      </c>
      <c r="F145" s="236" t="s">
        <v>164</v>
      </c>
      <c r="G145" s="234"/>
      <c r="H145" s="237">
        <v>14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152</v>
      </c>
      <c r="AU145" s="243" t="s">
        <v>87</v>
      </c>
      <c r="AV145" s="13" t="s">
        <v>150</v>
      </c>
      <c r="AW145" s="13" t="s">
        <v>35</v>
      </c>
      <c r="AX145" s="13" t="s">
        <v>85</v>
      </c>
      <c r="AY145" s="243" t="s">
        <v>144</v>
      </c>
    </row>
    <row r="146" spans="1:65" s="1" customFormat="1" ht="21.75" customHeight="1" x14ac:dyDescent="0.2">
      <c r="A146" s="33"/>
      <c r="B146" s="34"/>
      <c r="C146" s="208" t="s">
        <v>184</v>
      </c>
      <c r="D146" s="208" t="s">
        <v>146</v>
      </c>
      <c r="E146" s="209" t="s">
        <v>196</v>
      </c>
      <c r="F146" s="210" t="s">
        <v>197</v>
      </c>
      <c r="G146" s="211" t="s">
        <v>172</v>
      </c>
      <c r="H146" s="212">
        <v>2</v>
      </c>
      <c r="I146" s="213">
        <v>320.60000000000002</v>
      </c>
      <c r="J146" s="212">
        <f>ROUND(I146*H146,2)</f>
        <v>641.20000000000005</v>
      </c>
      <c r="K146" s="214"/>
      <c r="L146" s="38"/>
      <c r="M146" s="215" t="s">
        <v>1</v>
      </c>
      <c r="N146" s="216" t="s">
        <v>43</v>
      </c>
      <c r="O146" s="70"/>
      <c r="P146" s="217">
        <f>O146*H146</f>
        <v>0</v>
      </c>
      <c r="Q146" s="217">
        <v>3.6900000000000002E-2</v>
      </c>
      <c r="R146" s="217">
        <f>Q146*H146</f>
        <v>7.3800000000000004E-2</v>
      </c>
      <c r="S146" s="217">
        <v>0</v>
      </c>
      <c r="T146" s="21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9" t="s">
        <v>150</v>
      </c>
      <c r="AT146" s="219" t="s">
        <v>146</v>
      </c>
      <c r="AU146" s="219" t="s">
        <v>87</v>
      </c>
      <c r="AY146" s="16" t="s">
        <v>144</v>
      </c>
      <c r="BE146" s="220">
        <f>IF(N146="základní",J146,0)</f>
        <v>641.20000000000005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6" t="s">
        <v>85</v>
      </c>
      <c r="BK146" s="220">
        <f>ROUND(I146*H146,2)</f>
        <v>641.20000000000005</v>
      </c>
      <c r="BL146" s="16" t="s">
        <v>150</v>
      </c>
      <c r="BM146" s="219" t="s">
        <v>1365</v>
      </c>
    </row>
    <row r="147" spans="1:65" s="12" customFormat="1" x14ac:dyDescent="0.2">
      <c r="B147" s="221"/>
      <c r="C147" s="222"/>
      <c r="D147" s="223" t="s">
        <v>152</v>
      </c>
      <c r="E147" s="224" t="s">
        <v>1</v>
      </c>
      <c r="F147" s="225" t="s">
        <v>1366</v>
      </c>
      <c r="G147" s="222"/>
      <c r="H147" s="226">
        <v>2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152</v>
      </c>
      <c r="AU147" s="232" t="s">
        <v>87</v>
      </c>
      <c r="AV147" s="12" t="s">
        <v>87</v>
      </c>
      <c r="AW147" s="12" t="s">
        <v>35</v>
      </c>
      <c r="AX147" s="12" t="s">
        <v>85</v>
      </c>
      <c r="AY147" s="232" t="s">
        <v>144</v>
      </c>
    </row>
    <row r="148" spans="1:65" s="1" customFormat="1" ht="21.75" customHeight="1" x14ac:dyDescent="0.2">
      <c r="A148" s="33"/>
      <c r="B148" s="34"/>
      <c r="C148" s="208" t="s">
        <v>190</v>
      </c>
      <c r="D148" s="208" t="s">
        <v>146</v>
      </c>
      <c r="E148" s="209" t="s">
        <v>220</v>
      </c>
      <c r="F148" s="210" t="s">
        <v>221</v>
      </c>
      <c r="G148" s="211" t="s">
        <v>209</v>
      </c>
      <c r="H148" s="212">
        <v>28.08</v>
      </c>
      <c r="I148" s="213">
        <v>1330</v>
      </c>
      <c r="J148" s="212">
        <f>ROUND(I148*H148,2)</f>
        <v>37346.400000000001</v>
      </c>
      <c r="K148" s="214"/>
      <c r="L148" s="38"/>
      <c r="M148" s="215" t="s">
        <v>1</v>
      </c>
      <c r="N148" s="216" t="s">
        <v>43</v>
      </c>
      <c r="O148" s="70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9" t="s">
        <v>150</v>
      </c>
      <c r="AT148" s="219" t="s">
        <v>146</v>
      </c>
      <c r="AU148" s="219" t="s">
        <v>87</v>
      </c>
      <c r="AY148" s="16" t="s">
        <v>144</v>
      </c>
      <c r="BE148" s="220">
        <f>IF(N148="základní",J148,0)</f>
        <v>37346.400000000001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6" t="s">
        <v>85</v>
      </c>
      <c r="BK148" s="220">
        <f>ROUND(I148*H148,2)</f>
        <v>37346.400000000001</v>
      </c>
      <c r="BL148" s="16" t="s">
        <v>150</v>
      </c>
      <c r="BM148" s="219" t="s">
        <v>1367</v>
      </c>
    </row>
    <row r="149" spans="1:65" s="14" customFormat="1" x14ac:dyDescent="0.2">
      <c r="B149" s="244"/>
      <c r="C149" s="245"/>
      <c r="D149" s="223" t="s">
        <v>152</v>
      </c>
      <c r="E149" s="246" t="s">
        <v>1</v>
      </c>
      <c r="F149" s="247" t="s">
        <v>223</v>
      </c>
      <c r="G149" s="245"/>
      <c r="H149" s="246" t="s">
        <v>1</v>
      </c>
      <c r="I149" s="248"/>
      <c r="J149" s="245"/>
      <c r="K149" s="245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152</v>
      </c>
      <c r="AU149" s="253" t="s">
        <v>87</v>
      </c>
      <c r="AV149" s="14" t="s">
        <v>85</v>
      </c>
      <c r="AW149" s="14" t="s">
        <v>35</v>
      </c>
      <c r="AX149" s="14" t="s">
        <v>78</v>
      </c>
      <c r="AY149" s="253" t="s">
        <v>144</v>
      </c>
    </row>
    <row r="150" spans="1:65" s="12" customFormat="1" x14ac:dyDescent="0.2">
      <c r="B150" s="221"/>
      <c r="C150" s="222"/>
      <c r="D150" s="223" t="s">
        <v>152</v>
      </c>
      <c r="E150" s="224" t="s">
        <v>1</v>
      </c>
      <c r="F150" s="225" t="s">
        <v>1368</v>
      </c>
      <c r="G150" s="222"/>
      <c r="H150" s="226">
        <v>25.2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152</v>
      </c>
      <c r="AU150" s="232" t="s">
        <v>87</v>
      </c>
      <c r="AV150" s="12" t="s">
        <v>87</v>
      </c>
      <c r="AW150" s="12" t="s">
        <v>35</v>
      </c>
      <c r="AX150" s="12" t="s">
        <v>78</v>
      </c>
      <c r="AY150" s="232" t="s">
        <v>144</v>
      </c>
    </row>
    <row r="151" spans="1:65" s="12" customFormat="1" x14ac:dyDescent="0.2">
      <c r="B151" s="221"/>
      <c r="C151" s="222"/>
      <c r="D151" s="223" t="s">
        <v>152</v>
      </c>
      <c r="E151" s="224" t="s">
        <v>1</v>
      </c>
      <c r="F151" s="225" t="s">
        <v>1369</v>
      </c>
      <c r="G151" s="222"/>
      <c r="H151" s="226">
        <v>2.88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152</v>
      </c>
      <c r="AU151" s="232" t="s">
        <v>87</v>
      </c>
      <c r="AV151" s="12" t="s">
        <v>87</v>
      </c>
      <c r="AW151" s="12" t="s">
        <v>35</v>
      </c>
      <c r="AX151" s="12" t="s">
        <v>78</v>
      </c>
      <c r="AY151" s="232" t="s">
        <v>144</v>
      </c>
    </row>
    <row r="152" spans="1:65" s="13" customFormat="1" x14ac:dyDescent="0.2">
      <c r="B152" s="233"/>
      <c r="C152" s="234"/>
      <c r="D152" s="223" t="s">
        <v>152</v>
      </c>
      <c r="E152" s="235" t="s">
        <v>1</v>
      </c>
      <c r="F152" s="236" t="s">
        <v>164</v>
      </c>
      <c r="G152" s="234"/>
      <c r="H152" s="237">
        <v>28.08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152</v>
      </c>
      <c r="AU152" s="243" t="s">
        <v>87</v>
      </c>
      <c r="AV152" s="13" t="s">
        <v>150</v>
      </c>
      <c r="AW152" s="13" t="s">
        <v>35</v>
      </c>
      <c r="AX152" s="13" t="s">
        <v>85</v>
      </c>
      <c r="AY152" s="243" t="s">
        <v>144</v>
      </c>
    </row>
    <row r="153" spans="1:65" s="1" customFormat="1" ht="21.75" customHeight="1" x14ac:dyDescent="0.2">
      <c r="A153" s="33"/>
      <c r="B153" s="34"/>
      <c r="C153" s="208" t="s">
        <v>195</v>
      </c>
      <c r="D153" s="208" t="s">
        <v>146</v>
      </c>
      <c r="E153" s="209" t="s">
        <v>227</v>
      </c>
      <c r="F153" s="210" t="s">
        <v>228</v>
      </c>
      <c r="G153" s="211" t="s">
        <v>209</v>
      </c>
      <c r="H153" s="212">
        <v>70.650000000000006</v>
      </c>
      <c r="I153" s="213">
        <v>350</v>
      </c>
      <c r="J153" s="212">
        <f>ROUND(I153*H153,2)</f>
        <v>24727.5</v>
      </c>
      <c r="K153" s="214"/>
      <c r="L153" s="38"/>
      <c r="M153" s="215" t="s">
        <v>1</v>
      </c>
      <c r="N153" s="216" t="s">
        <v>43</v>
      </c>
      <c r="O153" s="70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9" t="s">
        <v>150</v>
      </c>
      <c r="AT153" s="219" t="s">
        <v>146</v>
      </c>
      <c r="AU153" s="219" t="s">
        <v>87</v>
      </c>
      <c r="AY153" s="16" t="s">
        <v>144</v>
      </c>
      <c r="BE153" s="220">
        <f>IF(N153="základní",J153,0)</f>
        <v>24727.5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6" t="s">
        <v>85</v>
      </c>
      <c r="BK153" s="220">
        <f>ROUND(I153*H153,2)</f>
        <v>24727.5</v>
      </c>
      <c r="BL153" s="16" t="s">
        <v>150</v>
      </c>
      <c r="BM153" s="219" t="s">
        <v>1370</v>
      </c>
    </row>
    <row r="154" spans="1:65" s="14" customFormat="1" ht="22.5" x14ac:dyDescent="0.2">
      <c r="B154" s="244"/>
      <c r="C154" s="245"/>
      <c r="D154" s="223" t="s">
        <v>152</v>
      </c>
      <c r="E154" s="246" t="s">
        <v>1</v>
      </c>
      <c r="F154" s="247" t="s">
        <v>1036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152</v>
      </c>
      <c r="AU154" s="253" t="s">
        <v>87</v>
      </c>
      <c r="AV154" s="14" t="s">
        <v>85</v>
      </c>
      <c r="AW154" s="14" t="s">
        <v>35</v>
      </c>
      <c r="AX154" s="14" t="s">
        <v>78</v>
      </c>
      <c r="AY154" s="253" t="s">
        <v>144</v>
      </c>
    </row>
    <row r="155" spans="1:65" s="12" customFormat="1" x14ac:dyDescent="0.2">
      <c r="B155" s="221"/>
      <c r="C155" s="222"/>
      <c r="D155" s="223" t="s">
        <v>152</v>
      </c>
      <c r="E155" s="224" t="s">
        <v>1</v>
      </c>
      <c r="F155" s="225" t="s">
        <v>1371</v>
      </c>
      <c r="G155" s="222"/>
      <c r="H155" s="226">
        <v>70.650000000000006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152</v>
      </c>
      <c r="AU155" s="232" t="s">
        <v>87</v>
      </c>
      <c r="AV155" s="12" t="s">
        <v>87</v>
      </c>
      <c r="AW155" s="12" t="s">
        <v>35</v>
      </c>
      <c r="AX155" s="12" t="s">
        <v>85</v>
      </c>
      <c r="AY155" s="232" t="s">
        <v>144</v>
      </c>
    </row>
    <row r="156" spans="1:65" s="1" customFormat="1" ht="21.75" customHeight="1" x14ac:dyDescent="0.2">
      <c r="A156" s="33"/>
      <c r="B156" s="34"/>
      <c r="C156" s="208" t="s">
        <v>200</v>
      </c>
      <c r="D156" s="208" t="s">
        <v>146</v>
      </c>
      <c r="E156" s="209" t="s">
        <v>1372</v>
      </c>
      <c r="F156" s="210" t="s">
        <v>1373</v>
      </c>
      <c r="G156" s="211" t="s">
        <v>209</v>
      </c>
      <c r="H156" s="212">
        <v>577.29</v>
      </c>
      <c r="I156" s="213">
        <v>350</v>
      </c>
      <c r="J156" s="212">
        <f>ROUND(I156*H156,2)</f>
        <v>202051.5</v>
      </c>
      <c r="K156" s="214"/>
      <c r="L156" s="38"/>
      <c r="M156" s="215" t="s">
        <v>1</v>
      </c>
      <c r="N156" s="216" t="s">
        <v>43</v>
      </c>
      <c r="O156" s="70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9" t="s">
        <v>150</v>
      </c>
      <c r="AT156" s="219" t="s">
        <v>146</v>
      </c>
      <c r="AU156" s="219" t="s">
        <v>87</v>
      </c>
      <c r="AY156" s="16" t="s">
        <v>144</v>
      </c>
      <c r="BE156" s="220">
        <f>IF(N156="základní",J156,0)</f>
        <v>202051.5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85</v>
      </c>
      <c r="BK156" s="220">
        <f>ROUND(I156*H156,2)</f>
        <v>202051.5</v>
      </c>
      <c r="BL156" s="16" t="s">
        <v>150</v>
      </c>
      <c r="BM156" s="219" t="s">
        <v>1374</v>
      </c>
    </row>
    <row r="157" spans="1:65" s="12" customFormat="1" ht="22.5" x14ac:dyDescent="0.2">
      <c r="B157" s="221"/>
      <c r="C157" s="222"/>
      <c r="D157" s="223" t="s">
        <v>152</v>
      </c>
      <c r="E157" s="224" t="s">
        <v>1</v>
      </c>
      <c r="F157" s="225" t="s">
        <v>1375</v>
      </c>
      <c r="G157" s="222"/>
      <c r="H157" s="226">
        <v>577.29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152</v>
      </c>
      <c r="AU157" s="232" t="s">
        <v>87</v>
      </c>
      <c r="AV157" s="12" t="s">
        <v>87</v>
      </c>
      <c r="AW157" s="12" t="s">
        <v>35</v>
      </c>
      <c r="AX157" s="12" t="s">
        <v>85</v>
      </c>
      <c r="AY157" s="232" t="s">
        <v>144</v>
      </c>
    </row>
    <row r="158" spans="1:65" s="1" customFormat="1" ht="21.75" customHeight="1" x14ac:dyDescent="0.2">
      <c r="A158" s="33"/>
      <c r="B158" s="34"/>
      <c r="C158" s="208" t="s">
        <v>206</v>
      </c>
      <c r="D158" s="208" t="s">
        <v>146</v>
      </c>
      <c r="E158" s="209" t="s">
        <v>238</v>
      </c>
      <c r="F158" s="210" t="s">
        <v>239</v>
      </c>
      <c r="G158" s="211" t="s">
        <v>209</v>
      </c>
      <c r="H158" s="212">
        <v>76.19</v>
      </c>
      <c r="I158" s="213">
        <v>392</v>
      </c>
      <c r="J158" s="212">
        <f>ROUND(I158*H158,2)</f>
        <v>29866.48</v>
      </c>
      <c r="K158" s="214"/>
      <c r="L158" s="38"/>
      <c r="M158" s="215" t="s">
        <v>1</v>
      </c>
      <c r="N158" s="216" t="s">
        <v>43</v>
      </c>
      <c r="O158" s="70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9" t="s">
        <v>150</v>
      </c>
      <c r="AT158" s="219" t="s">
        <v>146</v>
      </c>
      <c r="AU158" s="219" t="s">
        <v>87</v>
      </c>
      <c r="AY158" s="16" t="s">
        <v>144</v>
      </c>
      <c r="BE158" s="220">
        <f>IF(N158="základní",J158,0)</f>
        <v>29866.48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85</v>
      </c>
      <c r="BK158" s="220">
        <f>ROUND(I158*H158,2)</f>
        <v>29866.48</v>
      </c>
      <c r="BL158" s="16" t="s">
        <v>150</v>
      </c>
      <c r="BM158" s="219" t="s">
        <v>1376</v>
      </c>
    </row>
    <row r="159" spans="1:65" s="14" customFormat="1" ht="22.5" x14ac:dyDescent="0.2">
      <c r="B159" s="244"/>
      <c r="C159" s="245"/>
      <c r="D159" s="223" t="s">
        <v>152</v>
      </c>
      <c r="E159" s="246" t="s">
        <v>1</v>
      </c>
      <c r="F159" s="247" t="s">
        <v>1042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152</v>
      </c>
      <c r="AU159" s="253" t="s">
        <v>87</v>
      </c>
      <c r="AV159" s="14" t="s">
        <v>85</v>
      </c>
      <c r="AW159" s="14" t="s">
        <v>35</v>
      </c>
      <c r="AX159" s="14" t="s">
        <v>78</v>
      </c>
      <c r="AY159" s="253" t="s">
        <v>144</v>
      </c>
    </row>
    <row r="160" spans="1:65" s="12" customFormat="1" x14ac:dyDescent="0.2">
      <c r="B160" s="221"/>
      <c r="C160" s="222"/>
      <c r="D160" s="223" t="s">
        <v>152</v>
      </c>
      <c r="E160" s="224" t="s">
        <v>1</v>
      </c>
      <c r="F160" s="225" t="s">
        <v>1377</v>
      </c>
      <c r="G160" s="222"/>
      <c r="H160" s="226">
        <v>76.19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152</v>
      </c>
      <c r="AU160" s="232" t="s">
        <v>87</v>
      </c>
      <c r="AV160" s="12" t="s">
        <v>87</v>
      </c>
      <c r="AW160" s="12" t="s">
        <v>35</v>
      </c>
      <c r="AX160" s="12" t="s">
        <v>85</v>
      </c>
      <c r="AY160" s="232" t="s">
        <v>144</v>
      </c>
    </row>
    <row r="161" spans="1:65" s="1" customFormat="1" ht="21.75" customHeight="1" x14ac:dyDescent="0.2">
      <c r="A161" s="33"/>
      <c r="B161" s="34"/>
      <c r="C161" s="208" t="s">
        <v>214</v>
      </c>
      <c r="D161" s="208" t="s">
        <v>146</v>
      </c>
      <c r="E161" s="209" t="s">
        <v>1378</v>
      </c>
      <c r="F161" s="210" t="s">
        <v>1379</v>
      </c>
      <c r="G161" s="211" t="s">
        <v>209</v>
      </c>
      <c r="H161" s="212">
        <v>247.41</v>
      </c>
      <c r="I161" s="213">
        <v>392</v>
      </c>
      <c r="J161" s="212">
        <f>ROUND(I161*H161,2)</f>
        <v>96984.72</v>
      </c>
      <c r="K161" s="214"/>
      <c r="L161" s="38"/>
      <c r="M161" s="215" t="s">
        <v>1</v>
      </c>
      <c r="N161" s="216" t="s">
        <v>43</v>
      </c>
      <c r="O161" s="70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9" t="s">
        <v>150</v>
      </c>
      <c r="AT161" s="219" t="s">
        <v>146</v>
      </c>
      <c r="AU161" s="219" t="s">
        <v>87</v>
      </c>
      <c r="AY161" s="16" t="s">
        <v>144</v>
      </c>
      <c r="BE161" s="220">
        <f>IF(N161="základní",J161,0)</f>
        <v>96984.72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85</v>
      </c>
      <c r="BK161" s="220">
        <f>ROUND(I161*H161,2)</f>
        <v>96984.72</v>
      </c>
      <c r="BL161" s="16" t="s">
        <v>150</v>
      </c>
      <c r="BM161" s="219" t="s">
        <v>1380</v>
      </c>
    </row>
    <row r="162" spans="1:65" s="12" customFormat="1" ht="22.5" x14ac:dyDescent="0.2">
      <c r="B162" s="221"/>
      <c r="C162" s="222"/>
      <c r="D162" s="223" t="s">
        <v>152</v>
      </c>
      <c r="E162" s="224" t="s">
        <v>1</v>
      </c>
      <c r="F162" s="225" t="s">
        <v>1381</v>
      </c>
      <c r="G162" s="222"/>
      <c r="H162" s="226">
        <v>247.41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152</v>
      </c>
      <c r="AU162" s="232" t="s">
        <v>87</v>
      </c>
      <c r="AV162" s="12" t="s">
        <v>87</v>
      </c>
      <c r="AW162" s="12" t="s">
        <v>35</v>
      </c>
      <c r="AX162" s="12" t="s">
        <v>85</v>
      </c>
      <c r="AY162" s="232" t="s">
        <v>144</v>
      </c>
    </row>
    <row r="163" spans="1:65" s="1" customFormat="1" ht="21.75" customHeight="1" x14ac:dyDescent="0.2">
      <c r="A163" s="33"/>
      <c r="B163" s="34"/>
      <c r="C163" s="208" t="s">
        <v>219</v>
      </c>
      <c r="D163" s="208" t="s">
        <v>146</v>
      </c>
      <c r="E163" s="209" t="s">
        <v>207</v>
      </c>
      <c r="F163" s="210" t="s">
        <v>208</v>
      </c>
      <c r="G163" s="211" t="s">
        <v>209</v>
      </c>
      <c r="H163" s="212">
        <v>34.71</v>
      </c>
      <c r="I163" s="213">
        <v>670.6</v>
      </c>
      <c r="J163" s="212">
        <f>ROUND(I163*H163,2)</f>
        <v>23276.53</v>
      </c>
      <c r="K163" s="214"/>
      <c r="L163" s="38"/>
      <c r="M163" s="215" t="s">
        <v>1</v>
      </c>
      <c r="N163" s="216" t="s">
        <v>43</v>
      </c>
      <c r="O163" s="70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9" t="s">
        <v>150</v>
      </c>
      <c r="AT163" s="219" t="s">
        <v>146</v>
      </c>
      <c r="AU163" s="219" t="s">
        <v>87</v>
      </c>
      <c r="AY163" s="16" t="s">
        <v>144</v>
      </c>
      <c r="BE163" s="220">
        <f>IF(N163="základní",J163,0)</f>
        <v>23276.53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6" t="s">
        <v>85</v>
      </c>
      <c r="BK163" s="220">
        <f>ROUND(I163*H163,2)</f>
        <v>23276.53</v>
      </c>
      <c r="BL163" s="16" t="s">
        <v>150</v>
      </c>
      <c r="BM163" s="219" t="s">
        <v>1382</v>
      </c>
    </row>
    <row r="164" spans="1:65" s="14" customFormat="1" x14ac:dyDescent="0.2">
      <c r="B164" s="244"/>
      <c r="C164" s="245"/>
      <c r="D164" s="223" t="s">
        <v>152</v>
      </c>
      <c r="E164" s="246" t="s">
        <v>1</v>
      </c>
      <c r="F164" s="247" t="s">
        <v>1048</v>
      </c>
      <c r="G164" s="245"/>
      <c r="H164" s="246" t="s">
        <v>1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152</v>
      </c>
      <c r="AU164" s="253" t="s">
        <v>87</v>
      </c>
      <c r="AV164" s="14" t="s">
        <v>85</v>
      </c>
      <c r="AW164" s="14" t="s">
        <v>35</v>
      </c>
      <c r="AX164" s="14" t="s">
        <v>78</v>
      </c>
      <c r="AY164" s="253" t="s">
        <v>144</v>
      </c>
    </row>
    <row r="165" spans="1:65" s="12" customFormat="1" x14ac:dyDescent="0.2">
      <c r="B165" s="221"/>
      <c r="C165" s="222"/>
      <c r="D165" s="223" t="s">
        <v>152</v>
      </c>
      <c r="E165" s="224" t="s">
        <v>1</v>
      </c>
      <c r="F165" s="225" t="s">
        <v>1383</v>
      </c>
      <c r="G165" s="222"/>
      <c r="H165" s="226">
        <v>10.71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152</v>
      </c>
      <c r="AU165" s="232" t="s">
        <v>87</v>
      </c>
      <c r="AV165" s="12" t="s">
        <v>87</v>
      </c>
      <c r="AW165" s="12" t="s">
        <v>35</v>
      </c>
      <c r="AX165" s="12" t="s">
        <v>78</v>
      </c>
      <c r="AY165" s="232" t="s">
        <v>144</v>
      </c>
    </row>
    <row r="166" spans="1:65" s="12" customFormat="1" ht="22.5" x14ac:dyDescent="0.2">
      <c r="B166" s="221"/>
      <c r="C166" s="222"/>
      <c r="D166" s="223" t="s">
        <v>152</v>
      </c>
      <c r="E166" s="224" t="s">
        <v>1</v>
      </c>
      <c r="F166" s="225" t="s">
        <v>1384</v>
      </c>
      <c r="G166" s="222"/>
      <c r="H166" s="226">
        <v>24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152</v>
      </c>
      <c r="AU166" s="232" t="s">
        <v>87</v>
      </c>
      <c r="AV166" s="12" t="s">
        <v>87</v>
      </c>
      <c r="AW166" s="12" t="s">
        <v>35</v>
      </c>
      <c r="AX166" s="12" t="s">
        <v>78</v>
      </c>
      <c r="AY166" s="232" t="s">
        <v>144</v>
      </c>
    </row>
    <row r="167" spans="1:65" s="13" customFormat="1" x14ac:dyDescent="0.2">
      <c r="B167" s="233"/>
      <c r="C167" s="234"/>
      <c r="D167" s="223" t="s">
        <v>152</v>
      </c>
      <c r="E167" s="235" t="s">
        <v>1</v>
      </c>
      <c r="F167" s="236" t="s">
        <v>164</v>
      </c>
      <c r="G167" s="234"/>
      <c r="H167" s="237">
        <v>34.71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152</v>
      </c>
      <c r="AU167" s="243" t="s">
        <v>87</v>
      </c>
      <c r="AV167" s="13" t="s">
        <v>150</v>
      </c>
      <c r="AW167" s="13" t="s">
        <v>35</v>
      </c>
      <c r="AX167" s="13" t="s">
        <v>85</v>
      </c>
      <c r="AY167" s="243" t="s">
        <v>144</v>
      </c>
    </row>
    <row r="168" spans="1:65" s="1" customFormat="1" ht="16.5" customHeight="1" x14ac:dyDescent="0.2">
      <c r="A168" s="33"/>
      <c r="B168" s="34"/>
      <c r="C168" s="208" t="s">
        <v>226</v>
      </c>
      <c r="D168" s="208" t="s">
        <v>146</v>
      </c>
      <c r="E168" s="209" t="s">
        <v>250</v>
      </c>
      <c r="F168" s="210" t="s">
        <v>251</v>
      </c>
      <c r="G168" s="211" t="s">
        <v>149</v>
      </c>
      <c r="H168" s="212">
        <v>73.37</v>
      </c>
      <c r="I168" s="213">
        <v>126</v>
      </c>
      <c r="J168" s="212">
        <f>ROUND(I168*H168,2)</f>
        <v>9244.6200000000008</v>
      </c>
      <c r="K168" s="214"/>
      <c r="L168" s="38"/>
      <c r="M168" s="215" t="s">
        <v>1</v>
      </c>
      <c r="N168" s="216" t="s">
        <v>43</v>
      </c>
      <c r="O168" s="70"/>
      <c r="P168" s="217">
        <f>O168*H168</f>
        <v>0</v>
      </c>
      <c r="Q168" s="217">
        <v>5.8E-4</v>
      </c>
      <c r="R168" s="217">
        <f>Q168*H168</f>
        <v>4.2554600000000005E-2</v>
      </c>
      <c r="S168" s="217">
        <v>0</v>
      </c>
      <c r="T168" s="21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9" t="s">
        <v>150</v>
      </c>
      <c r="AT168" s="219" t="s">
        <v>146</v>
      </c>
      <c r="AU168" s="219" t="s">
        <v>87</v>
      </c>
      <c r="AY168" s="16" t="s">
        <v>144</v>
      </c>
      <c r="BE168" s="220">
        <f>IF(N168="základní",J168,0)</f>
        <v>9244.6200000000008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85</v>
      </c>
      <c r="BK168" s="220">
        <f>ROUND(I168*H168,2)</f>
        <v>9244.6200000000008</v>
      </c>
      <c r="BL168" s="16" t="s">
        <v>150</v>
      </c>
      <c r="BM168" s="219" t="s">
        <v>1385</v>
      </c>
    </row>
    <row r="169" spans="1:65" s="12" customFormat="1" x14ac:dyDescent="0.2">
      <c r="B169" s="221"/>
      <c r="C169" s="222"/>
      <c r="D169" s="223" t="s">
        <v>152</v>
      </c>
      <c r="E169" s="224" t="s">
        <v>1</v>
      </c>
      <c r="F169" s="225" t="s">
        <v>1386</v>
      </c>
      <c r="G169" s="222"/>
      <c r="H169" s="226">
        <v>73.37</v>
      </c>
      <c r="I169" s="227"/>
      <c r="J169" s="222"/>
      <c r="K169" s="222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152</v>
      </c>
      <c r="AU169" s="232" t="s">
        <v>87</v>
      </c>
      <c r="AV169" s="12" t="s">
        <v>87</v>
      </c>
      <c r="AW169" s="12" t="s">
        <v>35</v>
      </c>
      <c r="AX169" s="12" t="s">
        <v>85</v>
      </c>
      <c r="AY169" s="232" t="s">
        <v>144</v>
      </c>
    </row>
    <row r="170" spans="1:65" s="1" customFormat="1" ht="16.5" customHeight="1" x14ac:dyDescent="0.2">
      <c r="A170" s="33"/>
      <c r="B170" s="34"/>
      <c r="C170" s="208" t="s">
        <v>232</v>
      </c>
      <c r="D170" s="208" t="s">
        <v>146</v>
      </c>
      <c r="E170" s="209" t="s">
        <v>255</v>
      </c>
      <c r="F170" s="210" t="s">
        <v>256</v>
      </c>
      <c r="G170" s="211" t="s">
        <v>149</v>
      </c>
      <c r="H170" s="212">
        <v>704.6</v>
      </c>
      <c r="I170" s="213">
        <v>168</v>
      </c>
      <c r="J170" s="212">
        <f>ROUND(I170*H170,2)</f>
        <v>118372.8</v>
      </c>
      <c r="K170" s="214"/>
      <c r="L170" s="38"/>
      <c r="M170" s="215" t="s">
        <v>1</v>
      </c>
      <c r="N170" s="216" t="s">
        <v>43</v>
      </c>
      <c r="O170" s="70"/>
      <c r="P170" s="217">
        <f>O170*H170</f>
        <v>0</v>
      </c>
      <c r="Q170" s="217">
        <v>5.9000000000000003E-4</v>
      </c>
      <c r="R170" s="217">
        <f>Q170*H170</f>
        <v>0.41571400000000003</v>
      </c>
      <c r="S170" s="217">
        <v>0</v>
      </c>
      <c r="T170" s="21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9" t="s">
        <v>150</v>
      </c>
      <c r="AT170" s="219" t="s">
        <v>146</v>
      </c>
      <c r="AU170" s="219" t="s">
        <v>87</v>
      </c>
      <c r="AY170" s="16" t="s">
        <v>144</v>
      </c>
      <c r="BE170" s="220">
        <f>IF(N170="základní",J170,0)</f>
        <v>118372.8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85</v>
      </c>
      <c r="BK170" s="220">
        <f>ROUND(I170*H170,2)</f>
        <v>118372.8</v>
      </c>
      <c r="BL170" s="16" t="s">
        <v>150</v>
      </c>
      <c r="BM170" s="219" t="s">
        <v>1387</v>
      </c>
    </row>
    <row r="171" spans="1:65" s="12" customFormat="1" ht="22.5" x14ac:dyDescent="0.2">
      <c r="B171" s="221"/>
      <c r="C171" s="222"/>
      <c r="D171" s="223" t="s">
        <v>152</v>
      </c>
      <c r="E171" s="224" t="s">
        <v>1</v>
      </c>
      <c r="F171" s="225" t="s">
        <v>1388</v>
      </c>
      <c r="G171" s="222"/>
      <c r="H171" s="226">
        <v>704.6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152</v>
      </c>
      <c r="AU171" s="232" t="s">
        <v>87</v>
      </c>
      <c r="AV171" s="12" t="s">
        <v>87</v>
      </c>
      <c r="AW171" s="12" t="s">
        <v>35</v>
      </c>
      <c r="AX171" s="12" t="s">
        <v>85</v>
      </c>
      <c r="AY171" s="232" t="s">
        <v>144</v>
      </c>
    </row>
    <row r="172" spans="1:65" s="1" customFormat="1" ht="16.5" customHeight="1" x14ac:dyDescent="0.2">
      <c r="A172" s="33"/>
      <c r="B172" s="34"/>
      <c r="C172" s="208" t="s">
        <v>8</v>
      </c>
      <c r="D172" s="208" t="s">
        <v>146</v>
      </c>
      <c r="E172" s="209" t="s">
        <v>271</v>
      </c>
      <c r="F172" s="210" t="s">
        <v>272</v>
      </c>
      <c r="G172" s="211" t="s">
        <v>149</v>
      </c>
      <c r="H172" s="212">
        <v>73.37</v>
      </c>
      <c r="I172" s="213">
        <v>42</v>
      </c>
      <c r="J172" s="212">
        <f>ROUND(I172*H172,2)</f>
        <v>3081.54</v>
      </c>
      <c r="K172" s="214"/>
      <c r="L172" s="38"/>
      <c r="M172" s="215" t="s">
        <v>1</v>
      </c>
      <c r="N172" s="216" t="s">
        <v>43</v>
      </c>
      <c r="O172" s="70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9" t="s">
        <v>150</v>
      </c>
      <c r="AT172" s="219" t="s">
        <v>146</v>
      </c>
      <c r="AU172" s="219" t="s">
        <v>87</v>
      </c>
      <c r="AY172" s="16" t="s">
        <v>144</v>
      </c>
      <c r="BE172" s="220">
        <f>IF(N172="základní",J172,0)</f>
        <v>3081.54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6" t="s">
        <v>85</v>
      </c>
      <c r="BK172" s="220">
        <f>ROUND(I172*H172,2)</f>
        <v>3081.54</v>
      </c>
      <c r="BL172" s="16" t="s">
        <v>150</v>
      </c>
      <c r="BM172" s="219" t="s">
        <v>1389</v>
      </c>
    </row>
    <row r="173" spans="1:65" s="12" customFormat="1" x14ac:dyDescent="0.2">
      <c r="B173" s="221"/>
      <c r="C173" s="222"/>
      <c r="D173" s="223" t="s">
        <v>152</v>
      </c>
      <c r="E173" s="224" t="s">
        <v>1</v>
      </c>
      <c r="F173" s="225" t="s">
        <v>1390</v>
      </c>
      <c r="G173" s="222"/>
      <c r="H173" s="226">
        <v>73.37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152</v>
      </c>
      <c r="AU173" s="232" t="s">
        <v>87</v>
      </c>
      <c r="AV173" s="12" t="s">
        <v>87</v>
      </c>
      <c r="AW173" s="12" t="s">
        <v>35</v>
      </c>
      <c r="AX173" s="12" t="s">
        <v>85</v>
      </c>
      <c r="AY173" s="232" t="s">
        <v>144</v>
      </c>
    </row>
    <row r="174" spans="1:65" s="1" customFormat="1" ht="16.5" customHeight="1" x14ac:dyDescent="0.2">
      <c r="A174" s="33"/>
      <c r="B174" s="34"/>
      <c r="C174" s="208" t="s">
        <v>243</v>
      </c>
      <c r="D174" s="208" t="s">
        <v>146</v>
      </c>
      <c r="E174" s="209" t="s">
        <v>275</v>
      </c>
      <c r="F174" s="210" t="s">
        <v>276</v>
      </c>
      <c r="G174" s="211" t="s">
        <v>149</v>
      </c>
      <c r="H174" s="212">
        <v>704.6</v>
      </c>
      <c r="I174" s="213">
        <v>49</v>
      </c>
      <c r="J174" s="212">
        <f>ROUND(I174*H174,2)</f>
        <v>34525.4</v>
      </c>
      <c r="K174" s="214"/>
      <c r="L174" s="38"/>
      <c r="M174" s="215" t="s">
        <v>1</v>
      </c>
      <c r="N174" s="216" t="s">
        <v>43</v>
      </c>
      <c r="O174" s="70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9" t="s">
        <v>150</v>
      </c>
      <c r="AT174" s="219" t="s">
        <v>146</v>
      </c>
      <c r="AU174" s="219" t="s">
        <v>87</v>
      </c>
      <c r="AY174" s="16" t="s">
        <v>144</v>
      </c>
      <c r="BE174" s="220">
        <f>IF(N174="základní",J174,0)</f>
        <v>34525.4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85</v>
      </c>
      <c r="BK174" s="220">
        <f>ROUND(I174*H174,2)</f>
        <v>34525.4</v>
      </c>
      <c r="BL174" s="16" t="s">
        <v>150</v>
      </c>
      <c r="BM174" s="219" t="s">
        <v>1391</v>
      </c>
    </row>
    <row r="175" spans="1:65" s="12" customFormat="1" x14ac:dyDescent="0.2">
      <c r="B175" s="221"/>
      <c r="C175" s="222"/>
      <c r="D175" s="223" t="s">
        <v>152</v>
      </c>
      <c r="E175" s="224" t="s">
        <v>1</v>
      </c>
      <c r="F175" s="225" t="s">
        <v>1392</v>
      </c>
      <c r="G175" s="222"/>
      <c r="H175" s="226">
        <v>704.6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152</v>
      </c>
      <c r="AU175" s="232" t="s">
        <v>87</v>
      </c>
      <c r="AV175" s="12" t="s">
        <v>87</v>
      </c>
      <c r="AW175" s="12" t="s">
        <v>35</v>
      </c>
      <c r="AX175" s="12" t="s">
        <v>85</v>
      </c>
      <c r="AY175" s="232" t="s">
        <v>144</v>
      </c>
    </row>
    <row r="176" spans="1:65" s="1" customFormat="1" ht="21.75" customHeight="1" x14ac:dyDescent="0.2">
      <c r="A176" s="33"/>
      <c r="B176" s="34"/>
      <c r="C176" s="208" t="s">
        <v>249</v>
      </c>
      <c r="D176" s="208" t="s">
        <v>146</v>
      </c>
      <c r="E176" s="209" t="s">
        <v>290</v>
      </c>
      <c r="F176" s="210" t="s">
        <v>291</v>
      </c>
      <c r="G176" s="211" t="s">
        <v>209</v>
      </c>
      <c r="H176" s="212">
        <v>1071</v>
      </c>
      <c r="I176" s="213">
        <v>98</v>
      </c>
      <c r="J176" s="212">
        <f>ROUND(I176*H176,2)</f>
        <v>104958</v>
      </c>
      <c r="K176" s="214"/>
      <c r="L176" s="38"/>
      <c r="M176" s="215" t="s">
        <v>1</v>
      </c>
      <c r="N176" s="216" t="s">
        <v>43</v>
      </c>
      <c r="O176" s="70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9" t="s">
        <v>150</v>
      </c>
      <c r="AT176" s="219" t="s">
        <v>146</v>
      </c>
      <c r="AU176" s="219" t="s">
        <v>87</v>
      </c>
      <c r="AY176" s="16" t="s">
        <v>144</v>
      </c>
      <c r="BE176" s="220">
        <f>IF(N176="základní",J176,0)</f>
        <v>104958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85</v>
      </c>
      <c r="BK176" s="220">
        <f>ROUND(I176*H176,2)</f>
        <v>104958</v>
      </c>
      <c r="BL176" s="16" t="s">
        <v>150</v>
      </c>
      <c r="BM176" s="219" t="s">
        <v>1393</v>
      </c>
    </row>
    <row r="177" spans="1:65" s="12" customFormat="1" ht="33.75" x14ac:dyDescent="0.2">
      <c r="B177" s="221"/>
      <c r="C177" s="222"/>
      <c r="D177" s="223" t="s">
        <v>152</v>
      </c>
      <c r="E177" s="224" t="s">
        <v>1</v>
      </c>
      <c r="F177" s="225" t="s">
        <v>1394</v>
      </c>
      <c r="G177" s="222"/>
      <c r="H177" s="226">
        <v>1071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152</v>
      </c>
      <c r="AU177" s="232" t="s">
        <v>87</v>
      </c>
      <c r="AV177" s="12" t="s">
        <v>87</v>
      </c>
      <c r="AW177" s="12" t="s">
        <v>35</v>
      </c>
      <c r="AX177" s="12" t="s">
        <v>85</v>
      </c>
      <c r="AY177" s="232" t="s">
        <v>144</v>
      </c>
    </row>
    <row r="178" spans="1:65" s="1" customFormat="1" ht="21.75" customHeight="1" x14ac:dyDescent="0.2">
      <c r="A178" s="33"/>
      <c r="B178" s="34"/>
      <c r="C178" s="208" t="s">
        <v>254</v>
      </c>
      <c r="D178" s="208" t="s">
        <v>146</v>
      </c>
      <c r="E178" s="209" t="s">
        <v>296</v>
      </c>
      <c r="F178" s="210" t="s">
        <v>297</v>
      </c>
      <c r="G178" s="211" t="s">
        <v>209</v>
      </c>
      <c r="H178" s="212">
        <v>101</v>
      </c>
      <c r="I178" s="213">
        <v>98</v>
      </c>
      <c r="J178" s="212">
        <f>ROUND(I178*H178,2)</f>
        <v>9898</v>
      </c>
      <c r="K178" s="214"/>
      <c r="L178" s="38"/>
      <c r="M178" s="215" t="s">
        <v>1</v>
      </c>
      <c r="N178" s="216" t="s">
        <v>43</v>
      </c>
      <c r="O178" s="70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9" t="s">
        <v>150</v>
      </c>
      <c r="AT178" s="219" t="s">
        <v>146</v>
      </c>
      <c r="AU178" s="219" t="s">
        <v>87</v>
      </c>
      <c r="AY178" s="16" t="s">
        <v>144</v>
      </c>
      <c r="BE178" s="220">
        <f>IF(N178="základní",J178,0)</f>
        <v>9898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85</v>
      </c>
      <c r="BK178" s="220">
        <f>ROUND(I178*H178,2)</f>
        <v>9898</v>
      </c>
      <c r="BL178" s="16" t="s">
        <v>150</v>
      </c>
      <c r="BM178" s="219" t="s">
        <v>1395</v>
      </c>
    </row>
    <row r="179" spans="1:65" s="12" customFormat="1" ht="22.5" x14ac:dyDescent="0.2">
      <c r="B179" s="221"/>
      <c r="C179" s="222"/>
      <c r="D179" s="223" t="s">
        <v>152</v>
      </c>
      <c r="E179" s="224" t="s">
        <v>1</v>
      </c>
      <c r="F179" s="225" t="s">
        <v>1396</v>
      </c>
      <c r="G179" s="222"/>
      <c r="H179" s="226">
        <v>101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152</v>
      </c>
      <c r="AU179" s="232" t="s">
        <v>87</v>
      </c>
      <c r="AV179" s="12" t="s">
        <v>87</v>
      </c>
      <c r="AW179" s="12" t="s">
        <v>35</v>
      </c>
      <c r="AX179" s="12" t="s">
        <v>85</v>
      </c>
      <c r="AY179" s="232" t="s">
        <v>144</v>
      </c>
    </row>
    <row r="180" spans="1:65" s="1" customFormat="1" ht="21.75" customHeight="1" x14ac:dyDescent="0.2">
      <c r="A180" s="33"/>
      <c r="B180" s="34"/>
      <c r="C180" s="208" t="s">
        <v>262</v>
      </c>
      <c r="D180" s="208" t="s">
        <v>146</v>
      </c>
      <c r="E180" s="209" t="s">
        <v>301</v>
      </c>
      <c r="F180" s="210" t="s">
        <v>302</v>
      </c>
      <c r="G180" s="211" t="s">
        <v>209</v>
      </c>
      <c r="H180" s="212">
        <v>112.44</v>
      </c>
      <c r="I180" s="213">
        <v>280</v>
      </c>
      <c r="J180" s="212">
        <f>ROUND(I180*H180,2)</f>
        <v>31483.200000000001</v>
      </c>
      <c r="K180" s="214"/>
      <c r="L180" s="38"/>
      <c r="M180" s="215" t="s">
        <v>1</v>
      </c>
      <c r="N180" s="216" t="s">
        <v>43</v>
      </c>
      <c r="O180" s="70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9" t="s">
        <v>150</v>
      </c>
      <c r="AT180" s="219" t="s">
        <v>146</v>
      </c>
      <c r="AU180" s="219" t="s">
        <v>87</v>
      </c>
      <c r="AY180" s="16" t="s">
        <v>144</v>
      </c>
      <c r="BE180" s="220">
        <f>IF(N180="základní",J180,0)</f>
        <v>31483.200000000001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6" t="s">
        <v>85</v>
      </c>
      <c r="BK180" s="220">
        <f>ROUND(I180*H180,2)</f>
        <v>31483.200000000001</v>
      </c>
      <c r="BL180" s="16" t="s">
        <v>150</v>
      </c>
      <c r="BM180" s="219" t="s">
        <v>1397</v>
      </c>
    </row>
    <row r="181" spans="1:65" s="12" customFormat="1" x14ac:dyDescent="0.2">
      <c r="B181" s="221"/>
      <c r="C181" s="222"/>
      <c r="D181" s="223" t="s">
        <v>152</v>
      </c>
      <c r="E181" s="224" t="s">
        <v>1</v>
      </c>
      <c r="F181" s="225" t="s">
        <v>1398</v>
      </c>
      <c r="G181" s="222"/>
      <c r="H181" s="226">
        <v>112.44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152</v>
      </c>
      <c r="AU181" s="232" t="s">
        <v>87</v>
      </c>
      <c r="AV181" s="12" t="s">
        <v>87</v>
      </c>
      <c r="AW181" s="12" t="s">
        <v>35</v>
      </c>
      <c r="AX181" s="12" t="s">
        <v>85</v>
      </c>
      <c r="AY181" s="232" t="s">
        <v>144</v>
      </c>
    </row>
    <row r="182" spans="1:65" s="1" customFormat="1" ht="21.75" customHeight="1" x14ac:dyDescent="0.2">
      <c r="A182" s="33"/>
      <c r="B182" s="34"/>
      <c r="C182" s="208" t="s">
        <v>270</v>
      </c>
      <c r="D182" s="208" t="s">
        <v>146</v>
      </c>
      <c r="E182" s="209" t="s">
        <v>306</v>
      </c>
      <c r="F182" s="210" t="s">
        <v>307</v>
      </c>
      <c r="G182" s="211" t="s">
        <v>209</v>
      </c>
      <c r="H182" s="212">
        <v>273.10000000000002</v>
      </c>
      <c r="I182" s="213">
        <v>280</v>
      </c>
      <c r="J182" s="212">
        <f>ROUND(I182*H182,2)</f>
        <v>76468</v>
      </c>
      <c r="K182" s="214"/>
      <c r="L182" s="38"/>
      <c r="M182" s="215" t="s">
        <v>1</v>
      </c>
      <c r="N182" s="216" t="s">
        <v>43</v>
      </c>
      <c r="O182" s="70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9" t="s">
        <v>150</v>
      </c>
      <c r="AT182" s="219" t="s">
        <v>146</v>
      </c>
      <c r="AU182" s="219" t="s">
        <v>87</v>
      </c>
      <c r="AY182" s="16" t="s">
        <v>144</v>
      </c>
      <c r="BE182" s="220">
        <f>IF(N182="základní",J182,0)</f>
        <v>76468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85</v>
      </c>
      <c r="BK182" s="220">
        <f>ROUND(I182*H182,2)</f>
        <v>76468</v>
      </c>
      <c r="BL182" s="16" t="s">
        <v>150</v>
      </c>
      <c r="BM182" s="219" t="s">
        <v>1399</v>
      </c>
    </row>
    <row r="183" spans="1:65" s="14" customFormat="1" x14ac:dyDescent="0.2">
      <c r="B183" s="244"/>
      <c r="C183" s="245"/>
      <c r="D183" s="223" t="s">
        <v>152</v>
      </c>
      <c r="E183" s="246" t="s">
        <v>1</v>
      </c>
      <c r="F183" s="247" t="s">
        <v>309</v>
      </c>
      <c r="G183" s="245"/>
      <c r="H183" s="246" t="s">
        <v>1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152</v>
      </c>
      <c r="AU183" s="253" t="s">
        <v>87</v>
      </c>
      <c r="AV183" s="14" t="s">
        <v>85</v>
      </c>
      <c r="AW183" s="14" t="s">
        <v>35</v>
      </c>
      <c r="AX183" s="14" t="s">
        <v>78</v>
      </c>
      <c r="AY183" s="253" t="s">
        <v>144</v>
      </c>
    </row>
    <row r="184" spans="1:65" s="12" customFormat="1" ht="22.5" x14ac:dyDescent="0.2">
      <c r="B184" s="221"/>
      <c r="C184" s="222"/>
      <c r="D184" s="223" t="s">
        <v>152</v>
      </c>
      <c r="E184" s="224" t="s">
        <v>1</v>
      </c>
      <c r="F184" s="225" t="s">
        <v>1400</v>
      </c>
      <c r="G184" s="222"/>
      <c r="H184" s="226">
        <v>273.10000000000002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152</v>
      </c>
      <c r="AU184" s="232" t="s">
        <v>87</v>
      </c>
      <c r="AV184" s="12" t="s">
        <v>87</v>
      </c>
      <c r="AW184" s="12" t="s">
        <v>35</v>
      </c>
      <c r="AX184" s="12" t="s">
        <v>85</v>
      </c>
      <c r="AY184" s="232" t="s">
        <v>144</v>
      </c>
    </row>
    <row r="185" spans="1:65" s="1" customFormat="1" ht="21.75" customHeight="1" x14ac:dyDescent="0.2">
      <c r="A185" s="33"/>
      <c r="B185" s="34"/>
      <c r="C185" s="208" t="s">
        <v>7</v>
      </c>
      <c r="D185" s="208" t="s">
        <v>146</v>
      </c>
      <c r="E185" s="209" t="s">
        <v>313</v>
      </c>
      <c r="F185" s="210" t="s">
        <v>314</v>
      </c>
      <c r="G185" s="211" t="s">
        <v>209</v>
      </c>
      <c r="H185" s="212">
        <v>535.5</v>
      </c>
      <c r="I185" s="213">
        <v>42</v>
      </c>
      <c r="J185" s="212">
        <f>ROUND(I185*H185,2)</f>
        <v>22491</v>
      </c>
      <c r="K185" s="214"/>
      <c r="L185" s="38"/>
      <c r="M185" s="215" t="s">
        <v>1</v>
      </c>
      <c r="N185" s="216" t="s">
        <v>43</v>
      </c>
      <c r="O185" s="70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9" t="s">
        <v>150</v>
      </c>
      <c r="AT185" s="219" t="s">
        <v>146</v>
      </c>
      <c r="AU185" s="219" t="s">
        <v>87</v>
      </c>
      <c r="AY185" s="16" t="s">
        <v>144</v>
      </c>
      <c r="BE185" s="220">
        <f>IF(N185="základní",J185,0)</f>
        <v>22491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6" t="s">
        <v>85</v>
      </c>
      <c r="BK185" s="220">
        <f>ROUND(I185*H185,2)</f>
        <v>22491</v>
      </c>
      <c r="BL185" s="16" t="s">
        <v>150</v>
      </c>
      <c r="BM185" s="219" t="s">
        <v>1401</v>
      </c>
    </row>
    <row r="186" spans="1:65" s="14" customFormat="1" x14ac:dyDescent="0.2">
      <c r="B186" s="244"/>
      <c r="C186" s="245"/>
      <c r="D186" s="223" t="s">
        <v>152</v>
      </c>
      <c r="E186" s="246" t="s">
        <v>1</v>
      </c>
      <c r="F186" s="247" t="s">
        <v>316</v>
      </c>
      <c r="G186" s="245"/>
      <c r="H186" s="246" t="s">
        <v>1</v>
      </c>
      <c r="I186" s="248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152</v>
      </c>
      <c r="AU186" s="253" t="s">
        <v>87</v>
      </c>
      <c r="AV186" s="14" t="s">
        <v>85</v>
      </c>
      <c r="AW186" s="14" t="s">
        <v>35</v>
      </c>
      <c r="AX186" s="14" t="s">
        <v>78</v>
      </c>
      <c r="AY186" s="253" t="s">
        <v>144</v>
      </c>
    </row>
    <row r="187" spans="1:65" s="12" customFormat="1" x14ac:dyDescent="0.2">
      <c r="B187" s="221"/>
      <c r="C187" s="222"/>
      <c r="D187" s="223" t="s">
        <v>152</v>
      </c>
      <c r="E187" s="224" t="s">
        <v>1</v>
      </c>
      <c r="F187" s="225" t="s">
        <v>1402</v>
      </c>
      <c r="G187" s="222"/>
      <c r="H187" s="226">
        <v>535.5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152</v>
      </c>
      <c r="AU187" s="232" t="s">
        <v>87</v>
      </c>
      <c r="AV187" s="12" t="s">
        <v>87</v>
      </c>
      <c r="AW187" s="12" t="s">
        <v>35</v>
      </c>
      <c r="AX187" s="12" t="s">
        <v>85</v>
      </c>
      <c r="AY187" s="232" t="s">
        <v>144</v>
      </c>
    </row>
    <row r="188" spans="1:65" s="1" customFormat="1" ht="21.75" customHeight="1" x14ac:dyDescent="0.2">
      <c r="A188" s="33"/>
      <c r="B188" s="34"/>
      <c r="C188" s="208" t="s">
        <v>279</v>
      </c>
      <c r="D188" s="208" t="s">
        <v>146</v>
      </c>
      <c r="E188" s="209" t="s">
        <v>1077</v>
      </c>
      <c r="F188" s="210" t="s">
        <v>1078</v>
      </c>
      <c r="G188" s="211" t="s">
        <v>209</v>
      </c>
      <c r="H188" s="212">
        <v>50.5</v>
      </c>
      <c r="I188" s="213">
        <v>42</v>
      </c>
      <c r="J188" s="212">
        <f>ROUND(I188*H188,2)</f>
        <v>2121</v>
      </c>
      <c r="K188" s="214"/>
      <c r="L188" s="38"/>
      <c r="M188" s="215" t="s">
        <v>1</v>
      </c>
      <c r="N188" s="216" t="s">
        <v>43</v>
      </c>
      <c r="O188" s="70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9" t="s">
        <v>150</v>
      </c>
      <c r="AT188" s="219" t="s">
        <v>146</v>
      </c>
      <c r="AU188" s="219" t="s">
        <v>87</v>
      </c>
      <c r="AY188" s="16" t="s">
        <v>144</v>
      </c>
      <c r="BE188" s="220">
        <f>IF(N188="základní",J188,0)</f>
        <v>2121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6" t="s">
        <v>85</v>
      </c>
      <c r="BK188" s="220">
        <f>ROUND(I188*H188,2)</f>
        <v>2121</v>
      </c>
      <c r="BL188" s="16" t="s">
        <v>150</v>
      </c>
      <c r="BM188" s="219" t="s">
        <v>1403</v>
      </c>
    </row>
    <row r="189" spans="1:65" s="12" customFormat="1" x14ac:dyDescent="0.2">
      <c r="B189" s="221"/>
      <c r="C189" s="222"/>
      <c r="D189" s="223" t="s">
        <v>152</v>
      </c>
      <c r="E189" s="224" t="s">
        <v>1</v>
      </c>
      <c r="F189" s="225" t="s">
        <v>1404</v>
      </c>
      <c r="G189" s="222"/>
      <c r="H189" s="226">
        <v>50.5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152</v>
      </c>
      <c r="AU189" s="232" t="s">
        <v>87</v>
      </c>
      <c r="AV189" s="12" t="s">
        <v>87</v>
      </c>
      <c r="AW189" s="12" t="s">
        <v>35</v>
      </c>
      <c r="AX189" s="12" t="s">
        <v>85</v>
      </c>
      <c r="AY189" s="232" t="s">
        <v>144</v>
      </c>
    </row>
    <row r="190" spans="1:65" s="1" customFormat="1" ht="16.5" customHeight="1" x14ac:dyDescent="0.2">
      <c r="A190" s="33"/>
      <c r="B190" s="34"/>
      <c r="C190" s="208" t="s">
        <v>284</v>
      </c>
      <c r="D190" s="208" t="s">
        <v>146</v>
      </c>
      <c r="E190" s="209" t="s">
        <v>319</v>
      </c>
      <c r="F190" s="210" t="s">
        <v>320</v>
      </c>
      <c r="G190" s="211" t="s">
        <v>209</v>
      </c>
      <c r="H190" s="212">
        <v>698.44</v>
      </c>
      <c r="I190" s="213">
        <v>14</v>
      </c>
      <c r="J190" s="212">
        <f>ROUND(I190*H190,2)</f>
        <v>9778.16</v>
      </c>
      <c r="K190" s="214"/>
      <c r="L190" s="38"/>
      <c r="M190" s="215" t="s">
        <v>1</v>
      </c>
      <c r="N190" s="216" t="s">
        <v>43</v>
      </c>
      <c r="O190" s="70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9" t="s">
        <v>150</v>
      </c>
      <c r="AT190" s="219" t="s">
        <v>146</v>
      </c>
      <c r="AU190" s="219" t="s">
        <v>87</v>
      </c>
      <c r="AY190" s="16" t="s">
        <v>144</v>
      </c>
      <c r="BE190" s="220">
        <f>IF(N190="základní",J190,0)</f>
        <v>9778.16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6" t="s">
        <v>85</v>
      </c>
      <c r="BK190" s="220">
        <f>ROUND(I190*H190,2)</f>
        <v>9778.16</v>
      </c>
      <c r="BL190" s="16" t="s">
        <v>150</v>
      </c>
      <c r="BM190" s="219" t="s">
        <v>1405</v>
      </c>
    </row>
    <row r="191" spans="1:65" s="12" customFormat="1" x14ac:dyDescent="0.2">
      <c r="B191" s="221"/>
      <c r="C191" s="222"/>
      <c r="D191" s="223" t="s">
        <v>152</v>
      </c>
      <c r="E191" s="224" t="s">
        <v>1</v>
      </c>
      <c r="F191" s="225" t="s">
        <v>1406</v>
      </c>
      <c r="G191" s="222"/>
      <c r="H191" s="226">
        <v>698.44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152</v>
      </c>
      <c r="AU191" s="232" t="s">
        <v>87</v>
      </c>
      <c r="AV191" s="12" t="s">
        <v>87</v>
      </c>
      <c r="AW191" s="12" t="s">
        <v>35</v>
      </c>
      <c r="AX191" s="12" t="s">
        <v>85</v>
      </c>
      <c r="AY191" s="232" t="s">
        <v>144</v>
      </c>
    </row>
    <row r="192" spans="1:65" s="1" customFormat="1" ht="21.75" customHeight="1" x14ac:dyDescent="0.2">
      <c r="A192" s="33"/>
      <c r="B192" s="34"/>
      <c r="C192" s="208" t="s">
        <v>289</v>
      </c>
      <c r="D192" s="208" t="s">
        <v>146</v>
      </c>
      <c r="E192" s="209" t="s">
        <v>324</v>
      </c>
      <c r="F192" s="210" t="s">
        <v>325</v>
      </c>
      <c r="G192" s="211" t="s">
        <v>326</v>
      </c>
      <c r="H192" s="212">
        <v>732.53</v>
      </c>
      <c r="I192" s="213">
        <v>154</v>
      </c>
      <c r="J192" s="212">
        <f>ROUND(I192*H192,2)</f>
        <v>112809.62</v>
      </c>
      <c r="K192" s="214"/>
      <c r="L192" s="38"/>
      <c r="M192" s="215" t="s">
        <v>1</v>
      </c>
      <c r="N192" s="216" t="s">
        <v>43</v>
      </c>
      <c r="O192" s="70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9" t="s">
        <v>150</v>
      </c>
      <c r="AT192" s="219" t="s">
        <v>146</v>
      </c>
      <c r="AU192" s="219" t="s">
        <v>87</v>
      </c>
      <c r="AY192" s="16" t="s">
        <v>144</v>
      </c>
      <c r="BE192" s="220">
        <f>IF(N192="základní",J192,0)</f>
        <v>112809.62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85</v>
      </c>
      <c r="BK192" s="220">
        <f>ROUND(I192*H192,2)</f>
        <v>112809.62</v>
      </c>
      <c r="BL192" s="16" t="s">
        <v>150</v>
      </c>
      <c r="BM192" s="219" t="s">
        <v>1407</v>
      </c>
    </row>
    <row r="193" spans="1:65" s="12" customFormat="1" x14ac:dyDescent="0.2">
      <c r="B193" s="221"/>
      <c r="C193" s="222"/>
      <c r="D193" s="223" t="s">
        <v>152</v>
      </c>
      <c r="E193" s="224" t="s">
        <v>1</v>
      </c>
      <c r="F193" s="225" t="s">
        <v>1408</v>
      </c>
      <c r="G193" s="222"/>
      <c r="H193" s="226">
        <v>732.53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152</v>
      </c>
      <c r="AU193" s="232" t="s">
        <v>87</v>
      </c>
      <c r="AV193" s="12" t="s">
        <v>87</v>
      </c>
      <c r="AW193" s="12" t="s">
        <v>35</v>
      </c>
      <c r="AX193" s="12" t="s">
        <v>85</v>
      </c>
      <c r="AY193" s="232" t="s">
        <v>144</v>
      </c>
    </row>
    <row r="194" spans="1:65" s="1" customFormat="1" ht="21.75" customHeight="1" x14ac:dyDescent="0.2">
      <c r="A194" s="33"/>
      <c r="B194" s="34"/>
      <c r="C194" s="208" t="s">
        <v>295</v>
      </c>
      <c r="D194" s="208" t="s">
        <v>146</v>
      </c>
      <c r="E194" s="209" t="s">
        <v>330</v>
      </c>
      <c r="F194" s="210" t="s">
        <v>331</v>
      </c>
      <c r="G194" s="211" t="s">
        <v>209</v>
      </c>
      <c r="H194" s="212">
        <v>698.44</v>
      </c>
      <c r="I194" s="213">
        <v>177.8</v>
      </c>
      <c r="J194" s="212">
        <f>ROUND(I194*H194,2)</f>
        <v>124182.63</v>
      </c>
      <c r="K194" s="214"/>
      <c r="L194" s="38"/>
      <c r="M194" s="215" t="s">
        <v>1</v>
      </c>
      <c r="N194" s="216" t="s">
        <v>43</v>
      </c>
      <c r="O194" s="70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9" t="s">
        <v>150</v>
      </c>
      <c r="AT194" s="219" t="s">
        <v>146</v>
      </c>
      <c r="AU194" s="219" t="s">
        <v>87</v>
      </c>
      <c r="AY194" s="16" t="s">
        <v>144</v>
      </c>
      <c r="BE194" s="220">
        <f>IF(N194="základní",J194,0)</f>
        <v>124182.63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6" t="s">
        <v>85</v>
      </c>
      <c r="BK194" s="220">
        <f>ROUND(I194*H194,2)</f>
        <v>124182.63</v>
      </c>
      <c r="BL194" s="16" t="s">
        <v>150</v>
      </c>
      <c r="BM194" s="219" t="s">
        <v>1409</v>
      </c>
    </row>
    <row r="195" spans="1:65" s="12" customFormat="1" ht="22.5" x14ac:dyDescent="0.2">
      <c r="B195" s="221"/>
      <c r="C195" s="222"/>
      <c r="D195" s="223" t="s">
        <v>152</v>
      </c>
      <c r="E195" s="224" t="s">
        <v>1</v>
      </c>
      <c r="F195" s="225" t="s">
        <v>1410</v>
      </c>
      <c r="G195" s="222"/>
      <c r="H195" s="226">
        <v>971.54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152</v>
      </c>
      <c r="AU195" s="232" t="s">
        <v>87</v>
      </c>
      <c r="AV195" s="12" t="s">
        <v>87</v>
      </c>
      <c r="AW195" s="12" t="s">
        <v>35</v>
      </c>
      <c r="AX195" s="12" t="s">
        <v>78</v>
      </c>
      <c r="AY195" s="232" t="s">
        <v>144</v>
      </c>
    </row>
    <row r="196" spans="1:65" s="12" customFormat="1" x14ac:dyDescent="0.2">
      <c r="B196" s="221"/>
      <c r="C196" s="222"/>
      <c r="D196" s="223" t="s">
        <v>152</v>
      </c>
      <c r="E196" s="224" t="s">
        <v>1</v>
      </c>
      <c r="F196" s="225" t="s">
        <v>1411</v>
      </c>
      <c r="G196" s="222"/>
      <c r="H196" s="226">
        <v>-197.65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152</v>
      </c>
      <c r="AU196" s="232" t="s">
        <v>87</v>
      </c>
      <c r="AV196" s="12" t="s">
        <v>87</v>
      </c>
      <c r="AW196" s="12" t="s">
        <v>35</v>
      </c>
      <c r="AX196" s="12" t="s">
        <v>78</v>
      </c>
      <c r="AY196" s="232" t="s">
        <v>144</v>
      </c>
    </row>
    <row r="197" spans="1:65" s="12" customFormat="1" ht="22.5" x14ac:dyDescent="0.2">
      <c r="B197" s="221"/>
      <c r="C197" s="222"/>
      <c r="D197" s="223" t="s">
        <v>152</v>
      </c>
      <c r="E197" s="224" t="s">
        <v>1</v>
      </c>
      <c r="F197" s="225" t="s">
        <v>1412</v>
      </c>
      <c r="G197" s="222"/>
      <c r="H197" s="226">
        <v>-15.33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152</v>
      </c>
      <c r="AU197" s="232" t="s">
        <v>87</v>
      </c>
      <c r="AV197" s="12" t="s">
        <v>87</v>
      </c>
      <c r="AW197" s="12" t="s">
        <v>35</v>
      </c>
      <c r="AX197" s="12" t="s">
        <v>78</v>
      </c>
      <c r="AY197" s="232" t="s">
        <v>144</v>
      </c>
    </row>
    <row r="198" spans="1:65" s="12" customFormat="1" ht="22.5" x14ac:dyDescent="0.2">
      <c r="B198" s="221"/>
      <c r="C198" s="222"/>
      <c r="D198" s="223" t="s">
        <v>152</v>
      </c>
      <c r="E198" s="224" t="s">
        <v>1</v>
      </c>
      <c r="F198" s="225" t="s">
        <v>1413</v>
      </c>
      <c r="G198" s="222"/>
      <c r="H198" s="226">
        <v>-2.12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152</v>
      </c>
      <c r="AU198" s="232" t="s">
        <v>87</v>
      </c>
      <c r="AV198" s="12" t="s">
        <v>87</v>
      </c>
      <c r="AW198" s="12" t="s">
        <v>35</v>
      </c>
      <c r="AX198" s="12" t="s">
        <v>78</v>
      </c>
      <c r="AY198" s="232" t="s">
        <v>144</v>
      </c>
    </row>
    <row r="199" spans="1:65" s="12" customFormat="1" ht="22.5" x14ac:dyDescent="0.2">
      <c r="B199" s="221"/>
      <c r="C199" s="222"/>
      <c r="D199" s="223" t="s">
        <v>152</v>
      </c>
      <c r="E199" s="224" t="s">
        <v>1</v>
      </c>
      <c r="F199" s="225" t="s">
        <v>1414</v>
      </c>
      <c r="G199" s="222"/>
      <c r="H199" s="226">
        <v>-0.54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152</v>
      </c>
      <c r="AU199" s="232" t="s">
        <v>87</v>
      </c>
      <c r="AV199" s="12" t="s">
        <v>87</v>
      </c>
      <c r="AW199" s="12" t="s">
        <v>35</v>
      </c>
      <c r="AX199" s="12" t="s">
        <v>78</v>
      </c>
      <c r="AY199" s="232" t="s">
        <v>144</v>
      </c>
    </row>
    <row r="200" spans="1:65" s="12" customFormat="1" ht="33.75" x14ac:dyDescent="0.2">
      <c r="B200" s="221"/>
      <c r="C200" s="222"/>
      <c r="D200" s="223" t="s">
        <v>152</v>
      </c>
      <c r="E200" s="224" t="s">
        <v>1</v>
      </c>
      <c r="F200" s="225" t="s">
        <v>1415</v>
      </c>
      <c r="G200" s="222"/>
      <c r="H200" s="226">
        <v>-19.14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152</v>
      </c>
      <c r="AU200" s="232" t="s">
        <v>87</v>
      </c>
      <c r="AV200" s="12" t="s">
        <v>87</v>
      </c>
      <c r="AW200" s="12" t="s">
        <v>35</v>
      </c>
      <c r="AX200" s="12" t="s">
        <v>78</v>
      </c>
      <c r="AY200" s="232" t="s">
        <v>144</v>
      </c>
    </row>
    <row r="201" spans="1:65" s="12" customFormat="1" x14ac:dyDescent="0.2">
      <c r="B201" s="221"/>
      <c r="C201" s="222"/>
      <c r="D201" s="223" t="s">
        <v>152</v>
      </c>
      <c r="E201" s="224" t="s">
        <v>1</v>
      </c>
      <c r="F201" s="225" t="s">
        <v>1416</v>
      </c>
      <c r="G201" s="222"/>
      <c r="H201" s="226">
        <v>-38.32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152</v>
      </c>
      <c r="AU201" s="232" t="s">
        <v>87</v>
      </c>
      <c r="AV201" s="12" t="s">
        <v>87</v>
      </c>
      <c r="AW201" s="12" t="s">
        <v>35</v>
      </c>
      <c r="AX201" s="12" t="s">
        <v>78</v>
      </c>
      <c r="AY201" s="232" t="s">
        <v>144</v>
      </c>
    </row>
    <row r="202" spans="1:65" s="13" customFormat="1" x14ac:dyDescent="0.2">
      <c r="B202" s="233"/>
      <c r="C202" s="234"/>
      <c r="D202" s="223" t="s">
        <v>152</v>
      </c>
      <c r="E202" s="235" t="s">
        <v>1</v>
      </c>
      <c r="F202" s="236" t="s">
        <v>164</v>
      </c>
      <c r="G202" s="234"/>
      <c r="H202" s="237">
        <v>698.44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152</v>
      </c>
      <c r="AU202" s="243" t="s">
        <v>87</v>
      </c>
      <c r="AV202" s="13" t="s">
        <v>150</v>
      </c>
      <c r="AW202" s="13" t="s">
        <v>35</v>
      </c>
      <c r="AX202" s="13" t="s">
        <v>85</v>
      </c>
      <c r="AY202" s="243" t="s">
        <v>144</v>
      </c>
    </row>
    <row r="203" spans="1:65" s="1" customFormat="1" ht="16.5" customHeight="1" x14ac:dyDescent="0.2">
      <c r="A203" s="33"/>
      <c r="B203" s="34"/>
      <c r="C203" s="254" t="s">
        <v>300</v>
      </c>
      <c r="D203" s="254" t="s">
        <v>341</v>
      </c>
      <c r="E203" s="255" t="s">
        <v>342</v>
      </c>
      <c r="F203" s="256" t="s">
        <v>343</v>
      </c>
      <c r="G203" s="257" t="s">
        <v>326</v>
      </c>
      <c r="H203" s="258">
        <v>213.63</v>
      </c>
      <c r="I203" s="259">
        <v>546</v>
      </c>
      <c r="J203" s="258">
        <f>ROUND(I203*H203,2)</f>
        <v>116641.98</v>
      </c>
      <c r="K203" s="260"/>
      <c r="L203" s="261"/>
      <c r="M203" s="262" t="s">
        <v>1</v>
      </c>
      <c r="N203" s="263" t="s">
        <v>43</v>
      </c>
      <c r="O203" s="70"/>
      <c r="P203" s="217">
        <f>O203*H203</f>
        <v>0</v>
      </c>
      <c r="Q203" s="217">
        <v>1</v>
      </c>
      <c r="R203" s="217">
        <f>Q203*H203</f>
        <v>213.63</v>
      </c>
      <c r="S203" s="217">
        <v>0</v>
      </c>
      <c r="T203" s="21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9" t="s">
        <v>195</v>
      </c>
      <c r="AT203" s="219" t="s">
        <v>341</v>
      </c>
      <c r="AU203" s="219" t="s">
        <v>87</v>
      </c>
      <c r="AY203" s="16" t="s">
        <v>144</v>
      </c>
      <c r="BE203" s="220">
        <f>IF(N203="základní",J203,0)</f>
        <v>116641.98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6" t="s">
        <v>85</v>
      </c>
      <c r="BK203" s="220">
        <f>ROUND(I203*H203,2)</f>
        <v>116641.98</v>
      </c>
      <c r="BL203" s="16" t="s">
        <v>150</v>
      </c>
      <c r="BM203" s="219" t="s">
        <v>1417</v>
      </c>
    </row>
    <row r="204" spans="1:65" s="12" customFormat="1" ht="22.5" x14ac:dyDescent="0.2">
      <c r="B204" s="221"/>
      <c r="C204" s="222"/>
      <c r="D204" s="223" t="s">
        <v>152</v>
      </c>
      <c r="E204" s="224" t="s">
        <v>1</v>
      </c>
      <c r="F204" s="225" t="s">
        <v>1418</v>
      </c>
      <c r="G204" s="222"/>
      <c r="H204" s="226">
        <v>213.63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152</v>
      </c>
      <c r="AU204" s="232" t="s">
        <v>87</v>
      </c>
      <c r="AV204" s="12" t="s">
        <v>87</v>
      </c>
      <c r="AW204" s="12" t="s">
        <v>35</v>
      </c>
      <c r="AX204" s="12" t="s">
        <v>85</v>
      </c>
      <c r="AY204" s="232" t="s">
        <v>144</v>
      </c>
    </row>
    <row r="205" spans="1:65" s="1" customFormat="1" ht="21.75" customHeight="1" x14ac:dyDescent="0.2">
      <c r="A205" s="33"/>
      <c r="B205" s="34"/>
      <c r="C205" s="208" t="s">
        <v>305</v>
      </c>
      <c r="D205" s="208" t="s">
        <v>146</v>
      </c>
      <c r="E205" s="209" t="s">
        <v>347</v>
      </c>
      <c r="F205" s="210" t="s">
        <v>348</v>
      </c>
      <c r="G205" s="211" t="s">
        <v>209</v>
      </c>
      <c r="H205" s="212">
        <v>28.08</v>
      </c>
      <c r="I205" s="213">
        <v>106.96</v>
      </c>
      <c r="J205" s="212">
        <f>ROUND(I205*H205,2)</f>
        <v>3003.44</v>
      </c>
      <c r="K205" s="214"/>
      <c r="L205" s="38"/>
      <c r="M205" s="215" t="s">
        <v>1</v>
      </c>
      <c r="N205" s="216" t="s">
        <v>43</v>
      </c>
      <c r="O205" s="70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9" t="s">
        <v>150</v>
      </c>
      <c r="AT205" s="219" t="s">
        <v>146</v>
      </c>
      <c r="AU205" s="219" t="s">
        <v>87</v>
      </c>
      <c r="AY205" s="16" t="s">
        <v>144</v>
      </c>
      <c r="BE205" s="220">
        <f>IF(N205="základní",J205,0)</f>
        <v>3003.44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6" t="s">
        <v>85</v>
      </c>
      <c r="BK205" s="220">
        <f>ROUND(I205*H205,2)</f>
        <v>3003.44</v>
      </c>
      <c r="BL205" s="16" t="s">
        <v>150</v>
      </c>
      <c r="BM205" s="219" t="s">
        <v>1419</v>
      </c>
    </row>
    <row r="206" spans="1:65" s="12" customFormat="1" x14ac:dyDescent="0.2">
      <c r="B206" s="221"/>
      <c r="C206" s="222"/>
      <c r="D206" s="223" t="s">
        <v>152</v>
      </c>
      <c r="E206" s="224" t="s">
        <v>1</v>
      </c>
      <c r="F206" s="225" t="s">
        <v>1420</v>
      </c>
      <c r="G206" s="222"/>
      <c r="H206" s="226">
        <v>28.08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152</v>
      </c>
      <c r="AU206" s="232" t="s">
        <v>87</v>
      </c>
      <c r="AV206" s="12" t="s">
        <v>87</v>
      </c>
      <c r="AW206" s="12" t="s">
        <v>35</v>
      </c>
      <c r="AX206" s="12" t="s">
        <v>85</v>
      </c>
      <c r="AY206" s="232" t="s">
        <v>144</v>
      </c>
    </row>
    <row r="207" spans="1:65" s="1" customFormat="1" ht="21.75" customHeight="1" x14ac:dyDescent="0.2">
      <c r="A207" s="33"/>
      <c r="B207" s="34"/>
      <c r="C207" s="208" t="s">
        <v>312</v>
      </c>
      <c r="D207" s="208" t="s">
        <v>146</v>
      </c>
      <c r="E207" s="209" t="s">
        <v>352</v>
      </c>
      <c r="F207" s="210" t="s">
        <v>353</v>
      </c>
      <c r="G207" s="211" t="s">
        <v>209</v>
      </c>
      <c r="H207" s="212">
        <v>197.65</v>
      </c>
      <c r="I207" s="213">
        <v>263.2</v>
      </c>
      <c r="J207" s="212">
        <f>ROUND(I207*H207,2)</f>
        <v>52021.48</v>
      </c>
      <c r="K207" s="214"/>
      <c r="L207" s="38"/>
      <c r="M207" s="215" t="s">
        <v>1</v>
      </c>
      <c r="N207" s="216" t="s">
        <v>43</v>
      </c>
      <c r="O207" s="70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9" t="s">
        <v>150</v>
      </c>
      <c r="AT207" s="219" t="s">
        <v>146</v>
      </c>
      <c r="AU207" s="219" t="s">
        <v>87</v>
      </c>
      <c r="AY207" s="16" t="s">
        <v>144</v>
      </c>
      <c r="BE207" s="220">
        <f>IF(N207="základní",J207,0)</f>
        <v>52021.48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85</v>
      </c>
      <c r="BK207" s="220">
        <f>ROUND(I207*H207,2)</f>
        <v>52021.48</v>
      </c>
      <c r="BL207" s="16" t="s">
        <v>150</v>
      </c>
      <c r="BM207" s="219" t="s">
        <v>1421</v>
      </c>
    </row>
    <row r="208" spans="1:65" s="12" customFormat="1" ht="22.5" x14ac:dyDescent="0.2">
      <c r="B208" s="221"/>
      <c r="C208" s="222"/>
      <c r="D208" s="223" t="s">
        <v>152</v>
      </c>
      <c r="E208" s="224" t="s">
        <v>1</v>
      </c>
      <c r="F208" s="225" t="s">
        <v>1422</v>
      </c>
      <c r="G208" s="222"/>
      <c r="H208" s="226">
        <v>169.26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152</v>
      </c>
      <c r="AU208" s="232" t="s">
        <v>87</v>
      </c>
      <c r="AV208" s="12" t="s">
        <v>87</v>
      </c>
      <c r="AW208" s="12" t="s">
        <v>35</v>
      </c>
      <c r="AX208" s="12" t="s">
        <v>78</v>
      </c>
      <c r="AY208" s="232" t="s">
        <v>144</v>
      </c>
    </row>
    <row r="209" spans="1:65" s="12" customFormat="1" ht="22.5" x14ac:dyDescent="0.2">
      <c r="B209" s="221"/>
      <c r="C209" s="222"/>
      <c r="D209" s="223" t="s">
        <v>152</v>
      </c>
      <c r="E209" s="224" t="s">
        <v>1</v>
      </c>
      <c r="F209" s="225" t="s">
        <v>1412</v>
      </c>
      <c r="G209" s="222"/>
      <c r="H209" s="226">
        <v>-15.33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152</v>
      </c>
      <c r="AU209" s="232" t="s">
        <v>87</v>
      </c>
      <c r="AV209" s="12" t="s">
        <v>87</v>
      </c>
      <c r="AW209" s="12" t="s">
        <v>35</v>
      </c>
      <c r="AX209" s="12" t="s">
        <v>78</v>
      </c>
      <c r="AY209" s="232" t="s">
        <v>144</v>
      </c>
    </row>
    <row r="210" spans="1:65" s="12" customFormat="1" ht="22.5" x14ac:dyDescent="0.2">
      <c r="B210" s="221"/>
      <c r="C210" s="222"/>
      <c r="D210" s="223" t="s">
        <v>152</v>
      </c>
      <c r="E210" s="224" t="s">
        <v>1</v>
      </c>
      <c r="F210" s="225" t="s">
        <v>1423</v>
      </c>
      <c r="G210" s="222"/>
      <c r="H210" s="226">
        <v>29.7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152</v>
      </c>
      <c r="AU210" s="232" t="s">
        <v>87</v>
      </c>
      <c r="AV210" s="12" t="s">
        <v>87</v>
      </c>
      <c r="AW210" s="12" t="s">
        <v>35</v>
      </c>
      <c r="AX210" s="12" t="s">
        <v>78</v>
      </c>
      <c r="AY210" s="232" t="s">
        <v>144</v>
      </c>
    </row>
    <row r="211" spans="1:65" s="12" customFormat="1" ht="22.5" x14ac:dyDescent="0.2">
      <c r="B211" s="221"/>
      <c r="C211" s="222"/>
      <c r="D211" s="223" t="s">
        <v>152</v>
      </c>
      <c r="E211" s="224" t="s">
        <v>1</v>
      </c>
      <c r="F211" s="225" t="s">
        <v>1413</v>
      </c>
      <c r="G211" s="222"/>
      <c r="H211" s="226">
        <v>-2.12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152</v>
      </c>
      <c r="AU211" s="232" t="s">
        <v>87</v>
      </c>
      <c r="AV211" s="12" t="s">
        <v>87</v>
      </c>
      <c r="AW211" s="12" t="s">
        <v>35</v>
      </c>
      <c r="AX211" s="12" t="s">
        <v>78</v>
      </c>
      <c r="AY211" s="232" t="s">
        <v>144</v>
      </c>
    </row>
    <row r="212" spans="1:65" s="12" customFormat="1" x14ac:dyDescent="0.2">
      <c r="B212" s="221"/>
      <c r="C212" s="222"/>
      <c r="D212" s="223" t="s">
        <v>152</v>
      </c>
      <c r="E212" s="224" t="s">
        <v>1</v>
      </c>
      <c r="F212" s="225" t="s">
        <v>1424</v>
      </c>
      <c r="G212" s="222"/>
      <c r="H212" s="226">
        <v>16.68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152</v>
      </c>
      <c r="AU212" s="232" t="s">
        <v>87</v>
      </c>
      <c r="AV212" s="12" t="s">
        <v>87</v>
      </c>
      <c r="AW212" s="12" t="s">
        <v>35</v>
      </c>
      <c r="AX212" s="12" t="s">
        <v>78</v>
      </c>
      <c r="AY212" s="232" t="s">
        <v>144</v>
      </c>
    </row>
    <row r="213" spans="1:65" s="12" customFormat="1" ht="22.5" x14ac:dyDescent="0.2">
      <c r="B213" s="221"/>
      <c r="C213" s="222"/>
      <c r="D213" s="223" t="s">
        <v>152</v>
      </c>
      <c r="E213" s="224" t="s">
        <v>1</v>
      </c>
      <c r="F213" s="225" t="s">
        <v>1414</v>
      </c>
      <c r="G213" s="222"/>
      <c r="H213" s="226">
        <v>-0.54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152</v>
      </c>
      <c r="AU213" s="232" t="s">
        <v>87</v>
      </c>
      <c r="AV213" s="12" t="s">
        <v>87</v>
      </c>
      <c r="AW213" s="12" t="s">
        <v>35</v>
      </c>
      <c r="AX213" s="12" t="s">
        <v>78</v>
      </c>
      <c r="AY213" s="232" t="s">
        <v>144</v>
      </c>
    </row>
    <row r="214" spans="1:65" s="13" customFormat="1" x14ac:dyDescent="0.2">
      <c r="B214" s="233"/>
      <c r="C214" s="234"/>
      <c r="D214" s="223" t="s">
        <v>152</v>
      </c>
      <c r="E214" s="235" t="s">
        <v>1</v>
      </c>
      <c r="F214" s="236" t="s">
        <v>164</v>
      </c>
      <c r="G214" s="234"/>
      <c r="H214" s="237">
        <v>197.65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152</v>
      </c>
      <c r="AU214" s="243" t="s">
        <v>87</v>
      </c>
      <c r="AV214" s="13" t="s">
        <v>150</v>
      </c>
      <c r="AW214" s="13" t="s">
        <v>35</v>
      </c>
      <c r="AX214" s="13" t="s">
        <v>85</v>
      </c>
      <c r="AY214" s="243" t="s">
        <v>144</v>
      </c>
    </row>
    <row r="215" spans="1:65" s="1" customFormat="1" ht="16.5" customHeight="1" x14ac:dyDescent="0.2">
      <c r="A215" s="33"/>
      <c r="B215" s="34"/>
      <c r="C215" s="254" t="s">
        <v>318</v>
      </c>
      <c r="D215" s="254" t="s">
        <v>341</v>
      </c>
      <c r="E215" s="255" t="s">
        <v>363</v>
      </c>
      <c r="F215" s="256" t="s">
        <v>364</v>
      </c>
      <c r="G215" s="257" t="s">
        <v>326</v>
      </c>
      <c r="H215" s="258">
        <v>365.65</v>
      </c>
      <c r="I215" s="259">
        <v>485.8</v>
      </c>
      <c r="J215" s="258">
        <f>ROUND(I215*H215,2)</f>
        <v>177632.77</v>
      </c>
      <c r="K215" s="260"/>
      <c r="L215" s="261"/>
      <c r="M215" s="262" t="s">
        <v>1</v>
      </c>
      <c r="N215" s="263" t="s">
        <v>43</v>
      </c>
      <c r="O215" s="70"/>
      <c r="P215" s="217">
        <f>O215*H215</f>
        <v>0</v>
      </c>
      <c r="Q215" s="217">
        <v>1</v>
      </c>
      <c r="R215" s="217">
        <f>Q215*H215</f>
        <v>365.65</v>
      </c>
      <c r="S215" s="217">
        <v>0</v>
      </c>
      <c r="T215" s="218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9" t="s">
        <v>195</v>
      </c>
      <c r="AT215" s="219" t="s">
        <v>341</v>
      </c>
      <c r="AU215" s="219" t="s">
        <v>87</v>
      </c>
      <c r="AY215" s="16" t="s">
        <v>144</v>
      </c>
      <c r="BE215" s="220">
        <f>IF(N215="základní",J215,0)</f>
        <v>177632.77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6" t="s">
        <v>85</v>
      </c>
      <c r="BK215" s="220">
        <f>ROUND(I215*H215,2)</f>
        <v>177632.77</v>
      </c>
      <c r="BL215" s="16" t="s">
        <v>150</v>
      </c>
      <c r="BM215" s="219" t="s">
        <v>1425</v>
      </c>
    </row>
    <row r="216" spans="1:65" s="12" customFormat="1" x14ac:dyDescent="0.2">
      <c r="B216" s="221"/>
      <c r="C216" s="222"/>
      <c r="D216" s="223" t="s">
        <v>152</v>
      </c>
      <c r="E216" s="224" t="s">
        <v>1</v>
      </c>
      <c r="F216" s="225" t="s">
        <v>1426</v>
      </c>
      <c r="G216" s="222"/>
      <c r="H216" s="226">
        <v>365.65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152</v>
      </c>
      <c r="AU216" s="232" t="s">
        <v>87</v>
      </c>
      <c r="AV216" s="12" t="s">
        <v>87</v>
      </c>
      <c r="AW216" s="12" t="s">
        <v>35</v>
      </c>
      <c r="AX216" s="12" t="s">
        <v>85</v>
      </c>
      <c r="AY216" s="232" t="s">
        <v>144</v>
      </c>
    </row>
    <row r="217" spans="1:65" s="11" customFormat="1" ht="22.9" customHeight="1" x14ac:dyDescent="0.2">
      <c r="B217" s="192"/>
      <c r="C217" s="193"/>
      <c r="D217" s="194" t="s">
        <v>77</v>
      </c>
      <c r="E217" s="206" t="s">
        <v>362</v>
      </c>
      <c r="F217" s="206" t="s">
        <v>392</v>
      </c>
      <c r="G217" s="193"/>
      <c r="H217" s="193"/>
      <c r="I217" s="196"/>
      <c r="J217" s="207">
        <f>BK217</f>
        <v>13882.4</v>
      </c>
      <c r="K217" s="193"/>
      <c r="L217" s="198"/>
      <c r="M217" s="199"/>
      <c r="N217" s="200"/>
      <c r="O217" s="200"/>
      <c r="P217" s="201">
        <f>SUM(P218:P219)</f>
        <v>0</v>
      </c>
      <c r="Q217" s="200"/>
      <c r="R217" s="201">
        <f>SUM(R218:R219)</f>
        <v>0</v>
      </c>
      <c r="S217" s="200"/>
      <c r="T217" s="202">
        <f>SUM(T218:T219)</f>
        <v>0</v>
      </c>
      <c r="AR217" s="203" t="s">
        <v>85</v>
      </c>
      <c r="AT217" s="204" t="s">
        <v>77</v>
      </c>
      <c r="AU217" s="204" t="s">
        <v>85</v>
      </c>
      <c r="AY217" s="203" t="s">
        <v>144</v>
      </c>
      <c r="BK217" s="205">
        <f>SUM(BK218:BK219)</f>
        <v>13882.4</v>
      </c>
    </row>
    <row r="218" spans="1:65" s="1" customFormat="1" ht="16.5" customHeight="1" x14ac:dyDescent="0.2">
      <c r="A218" s="33"/>
      <c r="B218" s="34"/>
      <c r="C218" s="208" t="s">
        <v>323</v>
      </c>
      <c r="D218" s="208" t="s">
        <v>146</v>
      </c>
      <c r="E218" s="209" t="s">
        <v>399</v>
      </c>
      <c r="F218" s="210" t="s">
        <v>400</v>
      </c>
      <c r="G218" s="211" t="s">
        <v>172</v>
      </c>
      <c r="H218" s="212">
        <v>268</v>
      </c>
      <c r="I218" s="213">
        <v>51.8</v>
      </c>
      <c r="J218" s="212">
        <f>ROUND(I218*H218,2)</f>
        <v>13882.4</v>
      </c>
      <c r="K218" s="214"/>
      <c r="L218" s="38"/>
      <c r="M218" s="215" t="s">
        <v>1</v>
      </c>
      <c r="N218" s="216" t="s">
        <v>43</v>
      </c>
      <c r="O218" s="70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9" t="s">
        <v>150</v>
      </c>
      <c r="AT218" s="219" t="s">
        <v>146</v>
      </c>
      <c r="AU218" s="219" t="s">
        <v>87</v>
      </c>
      <c r="AY218" s="16" t="s">
        <v>144</v>
      </c>
      <c r="BE218" s="220">
        <f>IF(N218="základní",J218,0)</f>
        <v>13882.4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6" t="s">
        <v>85</v>
      </c>
      <c r="BK218" s="220">
        <f>ROUND(I218*H218,2)</f>
        <v>13882.4</v>
      </c>
      <c r="BL218" s="16" t="s">
        <v>150</v>
      </c>
      <c r="BM218" s="219" t="s">
        <v>1427</v>
      </c>
    </row>
    <row r="219" spans="1:65" s="12" customFormat="1" x14ac:dyDescent="0.2">
      <c r="B219" s="221"/>
      <c r="C219" s="222"/>
      <c r="D219" s="223" t="s">
        <v>152</v>
      </c>
      <c r="E219" s="224" t="s">
        <v>1</v>
      </c>
      <c r="F219" s="225" t="s">
        <v>1428</v>
      </c>
      <c r="G219" s="222"/>
      <c r="H219" s="226">
        <v>268</v>
      </c>
      <c r="I219" s="227"/>
      <c r="J219" s="222"/>
      <c r="K219" s="222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152</v>
      </c>
      <c r="AU219" s="232" t="s">
        <v>87</v>
      </c>
      <c r="AV219" s="12" t="s">
        <v>87</v>
      </c>
      <c r="AW219" s="12" t="s">
        <v>35</v>
      </c>
      <c r="AX219" s="12" t="s">
        <v>85</v>
      </c>
      <c r="AY219" s="232" t="s">
        <v>144</v>
      </c>
    </row>
    <row r="220" spans="1:65" s="11" customFormat="1" ht="22.9" customHeight="1" x14ac:dyDescent="0.2">
      <c r="B220" s="192"/>
      <c r="C220" s="193"/>
      <c r="D220" s="194" t="s">
        <v>77</v>
      </c>
      <c r="E220" s="206" t="s">
        <v>403</v>
      </c>
      <c r="F220" s="206" t="s">
        <v>404</v>
      </c>
      <c r="G220" s="193"/>
      <c r="H220" s="193"/>
      <c r="I220" s="196"/>
      <c r="J220" s="207">
        <f>BK220</f>
        <v>54720.959999999999</v>
      </c>
      <c r="K220" s="193"/>
      <c r="L220" s="198"/>
      <c r="M220" s="199"/>
      <c r="N220" s="200"/>
      <c r="O220" s="200"/>
      <c r="P220" s="201">
        <f>SUM(P221:P225)</f>
        <v>0</v>
      </c>
      <c r="Q220" s="200"/>
      <c r="R220" s="201">
        <f>SUM(R221:R225)</f>
        <v>65.274287999999999</v>
      </c>
      <c r="S220" s="200"/>
      <c r="T220" s="202">
        <f>SUM(T221:T225)</f>
        <v>0</v>
      </c>
      <c r="AR220" s="203" t="s">
        <v>85</v>
      </c>
      <c r="AT220" s="204" t="s">
        <v>77</v>
      </c>
      <c r="AU220" s="204" t="s">
        <v>85</v>
      </c>
      <c r="AY220" s="203" t="s">
        <v>144</v>
      </c>
      <c r="BK220" s="205">
        <f>SUM(BK221:BK225)</f>
        <v>54720.959999999999</v>
      </c>
    </row>
    <row r="221" spans="1:65" s="1" customFormat="1" ht="16.5" customHeight="1" x14ac:dyDescent="0.2">
      <c r="A221" s="33"/>
      <c r="B221" s="34"/>
      <c r="C221" s="208" t="s">
        <v>329</v>
      </c>
      <c r="D221" s="208" t="s">
        <v>146</v>
      </c>
      <c r="E221" s="209" t="s">
        <v>406</v>
      </c>
      <c r="F221" s="210" t="s">
        <v>407</v>
      </c>
      <c r="G221" s="211" t="s">
        <v>209</v>
      </c>
      <c r="H221" s="212">
        <v>38.32</v>
      </c>
      <c r="I221" s="213">
        <v>1428</v>
      </c>
      <c r="J221" s="212">
        <f>ROUND(I221*H221,2)</f>
        <v>54720.959999999999</v>
      </c>
      <c r="K221" s="214"/>
      <c r="L221" s="38"/>
      <c r="M221" s="215" t="s">
        <v>1</v>
      </c>
      <c r="N221" s="216" t="s">
        <v>43</v>
      </c>
      <c r="O221" s="70"/>
      <c r="P221" s="217">
        <f>O221*H221</f>
        <v>0</v>
      </c>
      <c r="Q221" s="217">
        <v>1.7034</v>
      </c>
      <c r="R221" s="217">
        <f>Q221*H221</f>
        <v>65.274287999999999</v>
      </c>
      <c r="S221" s="217">
        <v>0</v>
      </c>
      <c r="T221" s="218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9" t="s">
        <v>150</v>
      </c>
      <c r="AT221" s="219" t="s">
        <v>146</v>
      </c>
      <c r="AU221" s="219" t="s">
        <v>87</v>
      </c>
      <c r="AY221" s="16" t="s">
        <v>144</v>
      </c>
      <c r="BE221" s="220">
        <f>IF(N221="základní",J221,0)</f>
        <v>54720.959999999999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85</v>
      </c>
      <c r="BK221" s="220">
        <f>ROUND(I221*H221,2)</f>
        <v>54720.959999999999</v>
      </c>
      <c r="BL221" s="16" t="s">
        <v>150</v>
      </c>
      <c r="BM221" s="219" t="s">
        <v>1429</v>
      </c>
    </row>
    <row r="222" spans="1:65" s="12" customFormat="1" x14ac:dyDescent="0.2">
      <c r="B222" s="221"/>
      <c r="C222" s="222"/>
      <c r="D222" s="223" t="s">
        <v>152</v>
      </c>
      <c r="E222" s="224" t="s">
        <v>1</v>
      </c>
      <c r="F222" s="225" t="s">
        <v>1430</v>
      </c>
      <c r="G222" s="222"/>
      <c r="H222" s="226">
        <v>28.73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152</v>
      </c>
      <c r="AU222" s="232" t="s">
        <v>87</v>
      </c>
      <c r="AV222" s="12" t="s">
        <v>87</v>
      </c>
      <c r="AW222" s="12" t="s">
        <v>35</v>
      </c>
      <c r="AX222" s="12" t="s">
        <v>78</v>
      </c>
      <c r="AY222" s="232" t="s">
        <v>144</v>
      </c>
    </row>
    <row r="223" spans="1:65" s="12" customFormat="1" x14ac:dyDescent="0.2">
      <c r="B223" s="221"/>
      <c r="C223" s="222"/>
      <c r="D223" s="223" t="s">
        <v>152</v>
      </c>
      <c r="E223" s="224" t="s">
        <v>1</v>
      </c>
      <c r="F223" s="225" t="s">
        <v>1431</v>
      </c>
      <c r="G223" s="222"/>
      <c r="H223" s="226">
        <v>5.88</v>
      </c>
      <c r="I223" s="227"/>
      <c r="J223" s="222"/>
      <c r="K223" s="222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152</v>
      </c>
      <c r="AU223" s="232" t="s">
        <v>87</v>
      </c>
      <c r="AV223" s="12" t="s">
        <v>87</v>
      </c>
      <c r="AW223" s="12" t="s">
        <v>35</v>
      </c>
      <c r="AX223" s="12" t="s">
        <v>78</v>
      </c>
      <c r="AY223" s="232" t="s">
        <v>144</v>
      </c>
    </row>
    <row r="224" spans="1:65" s="12" customFormat="1" x14ac:dyDescent="0.2">
      <c r="B224" s="221"/>
      <c r="C224" s="222"/>
      <c r="D224" s="223" t="s">
        <v>152</v>
      </c>
      <c r="E224" s="224" t="s">
        <v>1</v>
      </c>
      <c r="F224" s="225" t="s">
        <v>1432</v>
      </c>
      <c r="G224" s="222"/>
      <c r="H224" s="226">
        <v>3.71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152</v>
      </c>
      <c r="AU224" s="232" t="s">
        <v>87</v>
      </c>
      <c r="AV224" s="12" t="s">
        <v>87</v>
      </c>
      <c r="AW224" s="12" t="s">
        <v>35</v>
      </c>
      <c r="AX224" s="12" t="s">
        <v>78</v>
      </c>
      <c r="AY224" s="232" t="s">
        <v>144</v>
      </c>
    </row>
    <row r="225" spans="1:65" s="13" customFormat="1" x14ac:dyDescent="0.2">
      <c r="B225" s="233"/>
      <c r="C225" s="234"/>
      <c r="D225" s="223" t="s">
        <v>152</v>
      </c>
      <c r="E225" s="235" t="s">
        <v>1</v>
      </c>
      <c r="F225" s="236" t="s">
        <v>164</v>
      </c>
      <c r="G225" s="234"/>
      <c r="H225" s="237">
        <v>38.32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152</v>
      </c>
      <c r="AU225" s="243" t="s">
        <v>87</v>
      </c>
      <c r="AV225" s="13" t="s">
        <v>150</v>
      </c>
      <c r="AW225" s="13" t="s">
        <v>35</v>
      </c>
      <c r="AX225" s="13" t="s">
        <v>85</v>
      </c>
      <c r="AY225" s="243" t="s">
        <v>144</v>
      </c>
    </row>
    <row r="226" spans="1:65" s="11" customFormat="1" ht="22.9" customHeight="1" x14ac:dyDescent="0.2">
      <c r="B226" s="192"/>
      <c r="C226" s="193"/>
      <c r="D226" s="194" t="s">
        <v>77</v>
      </c>
      <c r="E226" s="206" t="s">
        <v>178</v>
      </c>
      <c r="F226" s="206" t="s">
        <v>412</v>
      </c>
      <c r="G226" s="193"/>
      <c r="H226" s="193"/>
      <c r="I226" s="196"/>
      <c r="J226" s="207">
        <f>BK226</f>
        <v>334078.63</v>
      </c>
      <c r="K226" s="193"/>
      <c r="L226" s="198"/>
      <c r="M226" s="199"/>
      <c r="N226" s="200"/>
      <c r="O226" s="200"/>
      <c r="P226" s="201">
        <f>SUM(P227:P249)</f>
        <v>0</v>
      </c>
      <c r="Q226" s="200"/>
      <c r="R226" s="201">
        <f>SUM(R227:R249)</f>
        <v>0.80281599999999986</v>
      </c>
      <c r="S226" s="200"/>
      <c r="T226" s="202">
        <f>SUM(T227:T249)</f>
        <v>0</v>
      </c>
      <c r="AR226" s="203" t="s">
        <v>85</v>
      </c>
      <c r="AT226" s="204" t="s">
        <v>77</v>
      </c>
      <c r="AU226" s="204" t="s">
        <v>85</v>
      </c>
      <c r="AY226" s="203" t="s">
        <v>144</v>
      </c>
      <c r="BK226" s="205">
        <f>SUM(BK227:BK249)</f>
        <v>334078.63</v>
      </c>
    </row>
    <row r="227" spans="1:65" s="1" customFormat="1" ht="16.5" customHeight="1" x14ac:dyDescent="0.2">
      <c r="A227" s="33"/>
      <c r="B227" s="34"/>
      <c r="C227" s="208" t="s">
        <v>340</v>
      </c>
      <c r="D227" s="208" t="s">
        <v>146</v>
      </c>
      <c r="E227" s="209" t="s">
        <v>1433</v>
      </c>
      <c r="F227" s="210" t="s">
        <v>1434</v>
      </c>
      <c r="G227" s="211" t="s">
        <v>149</v>
      </c>
      <c r="H227" s="212">
        <v>134.55000000000001</v>
      </c>
      <c r="I227" s="213">
        <v>126</v>
      </c>
      <c r="J227" s="212">
        <f>ROUND(I227*H227,2)</f>
        <v>16953.3</v>
      </c>
      <c r="K227" s="214"/>
      <c r="L227" s="38"/>
      <c r="M227" s="215" t="s">
        <v>1</v>
      </c>
      <c r="N227" s="216" t="s">
        <v>43</v>
      </c>
      <c r="O227" s="70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9" t="s">
        <v>150</v>
      </c>
      <c r="AT227" s="219" t="s">
        <v>146</v>
      </c>
      <c r="AU227" s="219" t="s">
        <v>87</v>
      </c>
      <c r="AY227" s="16" t="s">
        <v>144</v>
      </c>
      <c r="BE227" s="220">
        <f>IF(N227="základní",J227,0)</f>
        <v>16953.3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6" t="s">
        <v>85</v>
      </c>
      <c r="BK227" s="220">
        <f>ROUND(I227*H227,2)</f>
        <v>16953.3</v>
      </c>
      <c r="BL227" s="16" t="s">
        <v>150</v>
      </c>
      <c r="BM227" s="219" t="s">
        <v>1435</v>
      </c>
    </row>
    <row r="228" spans="1:65" s="12" customFormat="1" x14ac:dyDescent="0.2">
      <c r="B228" s="221"/>
      <c r="C228" s="222"/>
      <c r="D228" s="223" t="s">
        <v>152</v>
      </c>
      <c r="E228" s="224" t="s">
        <v>1</v>
      </c>
      <c r="F228" s="225" t="s">
        <v>1436</v>
      </c>
      <c r="G228" s="222"/>
      <c r="H228" s="226">
        <v>134.55000000000001</v>
      </c>
      <c r="I228" s="227"/>
      <c r="J228" s="222"/>
      <c r="K228" s="222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152</v>
      </c>
      <c r="AU228" s="232" t="s">
        <v>87</v>
      </c>
      <c r="AV228" s="12" t="s">
        <v>87</v>
      </c>
      <c r="AW228" s="12" t="s">
        <v>35</v>
      </c>
      <c r="AX228" s="12" t="s">
        <v>85</v>
      </c>
      <c r="AY228" s="232" t="s">
        <v>144</v>
      </c>
    </row>
    <row r="229" spans="1:65" s="1" customFormat="1" ht="16.5" customHeight="1" x14ac:dyDescent="0.2">
      <c r="A229" s="33"/>
      <c r="B229" s="34"/>
      <c r="C229" s="208" t="s">
        <v>346</v>
      </c>
      <c r="D229" s="208" t="s">
        <v>146</v>
      </c>
      <c r="E229" s="209" t="s">
        <v>1119</v>
      </c>
      <c r="F229" s="210" t="s">
        <v>415</v>
      </c>
      <c r="G229" s="211" t="s">
        <v>149</v>
      </c>
      <c r="H229" s="212">
        <v>224.87</v>
      </c>
      <c r="I229" s="213">
        <v>168</v>
      </c>
      <c r="J229" s="212">
        <f>ROUND(I229*H229,2)</f>
        <v>37778.160000000003</v>
      </c>
      <c r="K229" s="214"/>
      <c r="L229" s="38"/>
      <c r="M229" s="215" t="s">
        <v>1</v>
      </c>
      <c r="N229" s="216" t="s">
        <v>43</v>
      </c>
      <c r="O229" s="70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9" t="s">
        <v>150</v>
      </c>
      <c r="AT229" s="219" t="s">
        <v>146</v>
      </c>
      <c r="AU229" s="219" t="s">
        <v>87</v>
      </c>
      <c r="AY229" s="16" t="s">
        <v>144</v>
      </c>
      <c r="BE229" s="220">
        <f>IF(N229="základní",J229,0)</f>
        <v>37778.160000000003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6" t="s">
        <v>85</v>
      </c>
      <c r="BK229" s="220">
        <f>ROUND(I229*H229,2)</f>
        <v>37778.160000000003</v>
      </c>
      <c r="BL229" s="16" t="s">
        <v>150</v>
      </c>
      <c r="BM229" s="219" t="s">
        <v>1437</v>
      </c>
    </row>
    <row r="230" spans="1:65" s="12" customFormat="1" x14ac:dyDescent="0.2">
      <c r="B230" s="221"/>
      <c r="C230" s="222"/>
      <c r="D230" s="223" t="s">
        <v>152</v>
      </c>
      <c r="E230" s="224" t="s">
        <v>1</v>
      </c>
      <c r="F230" s="225" t="s">
        <v>1438</v>
      </c>
      <c r="G230" s="222"/>
      <c r="H230" s="226">
        <v>224.87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152</v>
      </c>
      <c r="AU230" s="232" t="s">
        <v>87</v>
      </c>
      <c r="AV230" s="12" t="s">
        <v>87</v>
      </c>
      <c r="AW230" s="12" t="s">
        <v>35</v>
      </c>
      <c r="AX230" s="12" t="s">
        <v>85</v>
      </c>
      <c r="AY230" s="232" t="s">
        <v>144</v>
      </c>
    </row>
    <row r="231" spans="1:65" s="1" customFormat="1" ht="16.5" customHeight="1" x14ac:dyDescent="0.2">
      <c r="A231" s="33"/>
      <c r="B231" s="34"/>
      <c r="C231" s="208" t="s">
        <v>351</v>
      </c>
      <c r="D231" s="208" t="s">
        <v>146</v>
      </c>
      <c r="E231" s="209" t="s">
        <v>418</v>
      </c>
      <c r="F231" s="210" t="s">
        <v>419</v>
      </c>
      <c r="G231" s="211" t="s">
        <v>149</v>
      </c>
      <c r="H231" s="212">
        <v>224.87</v>
      </c>
      <c r="I231" s="213">
        <v>168</v>
      </c>
      <c r="J231" s="212">
        <f>ROUND(I231*H231,2)</f>
        <v>37778.160000000003</v>
      </c>
      <c r="K231" s="214"/>
      <c r="L231" s="38"/>
      <c r="M231" s="215" t="s">
        <v>1</v>
      </c>
      <c r="N231" s="216" t="s">
        <v>43</v>
      </c>
      <c r="O231" s="70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9" t="s">
        <v>150</v>
      </c>
      <c r="AT231" s="219" t="s">
        <v>146</v>
      </c>
      <c r="AU231" s="219" t="s">
        <v>87</v>
      </c>
      <c r="AY231" s="16" t="s">
        <v>144</v>
      </c>
      <c r="BE231" s="220">
        <f>IF(N231="základní",J231,0)</f>
        <v>37778.160000000003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6" t="s">
        <v>85</v>
      </c>
      <c r="BK231" s="220">
        <f>ROUND(I231*H231,2)</f>
        <v>37778.160000000003</v>
      </c>
      <c r="BL231" s="16" t="s">
        <v>150</v>
      </c>
      <c r="BM231" s="219" t="s">
        <v>1439</v>
      </c>
    </row>
    <row r="232" spans="1:65" s="12" customFormat="1" x14ac:dyDescent="0.2">
      <c r="B232" s="221"/>
      <c r="C232" s="222"/>
      <c r="D232" s="223" t="s">
        <v>152</v>
      </c>
      <c r="E232" s="224" t="s">
        <v>1</v>
      </c>
      <c r="F232" s="225" t="s">
        <v>1438</v>
      </c>
      <c r="G232" s="222"/>
      <c r="H232" s="226">
        <v>224.87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152</v>
      </c>
      <c r="AU232" s="232" t="s">
        <v>87</v>
      </c>
      <c r="AV232" s="12" t="s">
        <v>87</v>
      </c>
      <c r="AW232" s="12" t="s">
        <v>35</v>
      </c>
      <c r="AX232" s="12" t="s">
        <v>85</v>
      </c>
      <c r="AY232" s="232" t="s">
        <v>144</v>
      </c>
    </row>
    <row r="233" spans="1:65" s="1" customFormat="1" ht="21.75" customHeight="1" x14ac:dyDescent="0.2">
      <c r="A233" s="33"/>
      <c r="B233" s="34"/>
      <c r="C233" s="208" t="s">
        <v>362</v>
      </c>
      <c r="D233" s="208" t="s">
        <v>146</v>
      </c>
      <c r="E233" s="209" t="s">
        <v>422</v>
      </c>
      <c r="F233" s="210" t="s">
        <v>423</v>
      </c>
      <c r="G233" s="211" t="s">
        <v>149</v>
      </c>
      <c r="H233" s="212">
        <v>224.87</v>
      </c>
      <c r="I233" s="213">
        <v>394.8</v>
      </c>
      <c r="J233" s="212">
        <f>ROUND(I233*H233,2)</f>
        <v>88778.68</v>
      </c>
      <c r="K233" s="214"/>
      <c r="L233" s="38"/>
      <c r="M233" s="215" t="s">
        <v>1</v>
      </c>
      <c r="N233" s="216" t="s">
        <v>43</v>
      </c>
      <c r="O233" s="70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9" t="s">
        <v>150</v>
      </c>
      <c r="AT233" s="219" t="s">
        <v>146</v>
      </c>
      <c r="AU233" s="219" t="s">
        <v>87</v>
      </c>
      <c r="AY233" s="16" t="s">
        <v>144</v>
      </c>
      <c r="BE233" s="220">
        <f>IF(N233="základní",J233,0)</f>
        <v>88778.68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6" t="s">
        <v>85</v>
      </c>
      <c r="BK233" s="220">
        <f>ROUND(I233*H233,2)</f>
        <v>88778.68</v>
      </c>
      <c r="BL233" s="16" t="s">
        <v>150</v>
      </c>
      <c r="BM233" s="219" t="s">
        <v>1440</v>
      </c>
    </row>
    <row r="234" spans="1:65" s="12" customFormat="1" x14ac:dyDescent="0.2">
      <c r="B234" s="221"/>
      <c r="C234" s="222"/>
      <c r="D234" s="223" t="s">
        <v>152</v>
      </c>
      <c r="E234" s="224" t="s">
        <v>1</v>
      </c>
      <c r="F234" s="225" t="s">
        <v>1438</v>
      </c>
      <c r="G234" s="222"/>
      <c r="H234" s="226">
        <v>224.87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152</v>
      </c>
      <c r="AU234" s="232" t="s">
        <v>87</v>
      </c>
      <c r="AV234" s="12" t="s">
        <v>87</v>
      </c>
      <c r="AW234" s="12" t="s">
        <v>35</v>
      </c>
      <c r="AX234" s="12" t="s">
        <v>85</v>
      </c>
      <c r="AY234" s="232" t="s">
        <v>144</v>
      </c>
    </row>
    <row r="235" spans="1:65" s="1" customFormat="1" ht="21.75" customHeight="1" x14ac:dyDescent="0.2">
      <c r="A235" s="33"/>
      <c r="B235" s="34"/>
      <c r="C235" s="208" t="s">
        <v>367</v>
      </c>
      <c r="D235" s="208" t="s">
        <v>146</v>
      </c>
      <c r="E235" s="209" t="s">
        <v>1441</v>
      </c>
      <c r="F235" s="210" t="s">
        <v>1442</v>
      </c>
      <c r="G235" s="211" t="s">
        <v>149</v>
      </c>
      <c r="H235" s="212">
        <v>134.55000000000001</v>
      </c>
      <c r="I235" s="213">
        <v>13.51</v>
      </c>
      <c r="J235" s="212">
        <f>ROUND(I235*H235,2)</f>
        <v>1817.77</v>
      </c>
      <c r="K235" s="214"/>
      <c r="L235" s="38"/>
      <c r="M235" s="215" t="s">
        <v>1</v>
      </c>
      <c r="N235" s="216" t="s">
        <v>43</v>
      </c>
      <c r="O235" s="70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9" t="s">
        <v>150</v>
      </c>
      <c r="AT235" s="219" t="s">
        <v>146</v>
      </c>
      <c r="AU235" s="219" t="s">
        <v>87</v>
      </c>
      <c r="AY235" s="16" t="s">
        <v>144</v>
      </c>
      <c r="BE235" s="220">
        <f>IF(N235="základní",J235,0)</f>
        <v>1817.77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6" t="s">
        <v>85</v>
      </c>
      <c r="BK235" s="220">
        <f>ROUND(I235*H235,2)</f>
        <v>1817.77</v>
      </c>
      <c r="BL235" s="16" t="s">
        <v>150</v>
      </c>
      <c r="BM235" s="219" t="s">
        <v>1443</v>
      </c>
    </row>
    <row r="236" spans="1:65" s="12" customFormat="1" x14ac:dyDescent="0.2">
      <c r="B236" s="221"/>
      <c r="C236" s="222"/>
      <c r="D236" s="223" t="s">
        <v>152</v>
      </c>
      <c r="E236" s="224" t="s">
        <v>1</v>
      </c>
      <c r="F236" s="225" t="s">
        <v>1444</v>
      </c>
      <c r="G236" s="222"/>
      <c r="H236" s="226">
        <v>134.55000000000001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152</v>
      </c>
      <c r="AU236" s="232" t="s">
        <v>87</v>
      </c>
      <c r="AV236" s="12" t="s">
        <v>87</v>
      </c>
      <c r="AW236" s="12" t="s">
        <v>35</v>
      </c>
      <c r="AX236" s="12" t="s">
        <v>85</v>
      </c>
      <c r="AY236" s="232" t="s">
        <v>144</v>
      </c>
    </row>
    <row r="237" spans="1:65" s="1" customFormat="1" ht="21.75" customHeight="1" x14ac:dyDescent="0.2">
      <c r="A237" s="33"/>
      <c r="B237" s="34"/>
      <c r="C237" s="208" t="s">
        <v>371</v>
      </c>
      <c r="D237" s="208" t="s">
        <v>146</v>
      </c>
      <c r="E237" s="209" t="s">
        <v>431</v>
      </c>
      <c r="F237" s="210" t="s">
        <v>432</v>
      </c>
      <c r="G237" s="211" t="s">
        <v>149</v>
      </c>
      <c r="H237" s="212">
        <v>224.87</v>
      </c>
      <c r="I237" s="213">
        <v>14</v>
      </c>
      <c r="J237" s="212">
        <f>ROUND(I237*H237,2)</f>
        <v>3148.18</v>
      </c>
      <c r="K237" s="214"/>
      <c r="L237" s="38"/>
      <c r="M237" s="215" t="s">
        <v>1</v>
      </c>
      <c r="N237" s="216" t="s">
        <v>43</v>
      </c>
      <c r="O237" s="70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9" t="s">
        <v>150</v>
      </c>
      <c r="AT237" s="219" t="s">
        <v>146</v>
      </c>
      <c r="AU237" s="219" t="s">
        <v>87</v>
      </c>
      <c r="AY237" s="16" t="s">
        <v>144</v>
      </c>
      <c r="BE237" s="220">
        <f>IF(N237="základní",J237,0)</f>
        <v>3148.18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85</v>
      </c>
      <c r="BK237" s="220">
        <f>ROUND(I237*H237,2)</f>
        <v>3148.18</v>
      </c>
      <c r="BL237" s="16" t="s">
        <v>150</v>
      </c>
      <c r="BM237" s="219" t="s">
        <v>1445</v>
      </c>
    </row>
    <row r="238" spans="1:65" s="12" customFormat="1" x14ac:dyDescent="0.2">
      <c r="B238" s="221"/>
      <c r="C238" s="222"/>
      <c r="D238" s="223" t="s">
        <v>152</v>
      </c>
      <c r="E238" s="224" t="s">
        <v>1</v>
      </c>
      <c r="F238" s="225" t="s">
        <v>1438</v>
      </c>
      <c r="G238" s="222"/>
      <c r="H238" s="226">
        <v>224.87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152</v>
      </c>
      <c r="AU238" s="232" t="s">
        <v>87</v>
      </c>
      <c r="AV238" s="12" t="s">
        <v>87</v>
      </c>
      <c r="AW238" s="12" t="s">
        <v>35</v>
      </c>
      <c r="AX238" s="12" t="s">
        <v>85</v>
      </c>
      <c r="AY238" s="232" t="s">
        <v>144</v>
      </c>
    </row>
    <row r="239" spans="1:65" s="1" customFormat="1" ht="21.75" customHeight="1" x14ac:dyDescent="0.2">
      <c r="A239" s="33"/>
      <c r="B239" s="34"/>
      <c r="C239" s="208" t="s">
        <v>375</v>
      </c>
      <c r="D239" s="208" t="s">
        <v>146</v>
      </c>
      <c r="E239" s="209" t="s">
        <v>435</v>
      </c>
      <c r="F239" s="210" t="s">
        <v>436</v>
      </c>
      <c r="G239" s="211" t="s">
        <v>149</v>
      </c>
      <c r="H239" s="212">
        <v>224.87</v>
      </c>
      <c r="I239" s="213">
        <v>16.8</v>
      </c>
      <c r="J239" s="212">
        <f>ROUND(I239*H239,2)</f>
        <v>3777.82</v>
      </c>
      <c r="K239" s="214"/>
      <c r="L239" s="38"/>
      <c r="M239" s="215" t="s">
        <v>1</v>
      </c>
      <c r="N239" s="216" t="s">
        <v>43</v>
      </c>
      <c r="O239" s="70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9" t="s">
        <v>150</v>
      </c>
      <c r="AT239" s="219" t="s">
        <v>146</v>
      </c>
      <c r="AU239" s="219" t="s">
        <v>87</v>
      </c>
      <c r="AY239" s="16" t="s">
        <v>144</v>
      </c>
      <c r="BE239" s="220">
        <f>IF(N239="základní",J239,0)</f>
        <v>3777.82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85</v>
      </c>
      <c r="BK239" s="220">
        <f>ROUND(I239*H239,2)</f>
        <v>3777.82</v>
      </c>
      <c r="BL239" s="16" t="s">
        <v>150</v>
      </c>
      <c r="BM239" s="219" t="s">
        <v>1446</v>
      </c>
    </row>
    <row r="240" spans="1:65" s="12" customFormat="1" x14ac:dyDescent="0.2">
      <c r="B240" s="221"/>
      <c r="C240" s="222"/>
      <c r="D240" s="223" t="s">
        <v>152</v>
      </c>
      <c r="E240" s="224" t="s">
        <v>1</v>
      </c>
      <c r="F240" s="225" t="s">
        <v>1438</v>
      </c>
      <c r="G240" s="222"/>
      <c r="H240" s="226">
        <v>224.87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152</v>
      </c>
      <c r="AU240" s="232" t="s">
        <v>87</v>
      </c>
      <c r="AV240" s="12" t="s">
        <v>87</v>
      </c>
      <c r="AW240" s="12" t="s">
        <v>35</v>
      </c>
      <c r="AX240" s="12" t="s">
        <v>85</v>
      </c>
      <c r="AY240" s="232" t="s">
        <v>144</v>
      </c>
    </row>
    <row r="241" spans="1:65" s="1" customFormat="1" ht="16.5" customHeight="1" x14ac:dyDescent="0.2">
      <c r="A241" s="33"/>
      <c r="B241" s="34"/>
      <c r="C241" s="208" t="s">
        <v>381</v>
      </c>
      <c r="D241" s="208" t="s">
        <v>146</v>
      </c>
      <c r="E241" s="209" t="s">
        <v>1447</v>
      </c>
      <c r="F241" s="210" t="s">
        <v>1448</v>
      </c>
      <c r="G241" s="211" t="s">
        <v>149</v>
      </c>
      <c r="H241" s="212">
        <v>134.55000000000001</v>
      </c>
      <c r="I241" s="213">
        <v>243.6</v>
      </c>
      <c r="J241" s="212">
        <f>ROUND(I241*H241,2)</f>
        <v>32776.379999999997</v>
      </c>
      <c r="K241" s="214"/>
      <c r="L241" s="38"/>
      <c r="M241" s="215" t="s">
        <v>1</v>
      </c>
      <c r="N241" s="216" t="s">
        <v>43</v>
      </c>
      <c r="O241" s="70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9" t="s">
        <v>150</v>
      </c>
      <c r="AT241" s="219" t="s">
        <v>146</v>
      </c>
      <c r="AU241" s="219" t="s">
        <v>87</v>
      </c>
      <c r="AY241" s="16" t="s">
        <v>144</v>
      </c>
      <c r="BE241" s="220">
        <f>IF(N241="základní",J241,0)</f>
        <v>32776.379999999997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6" t="s">
        <v>85</v>
      </c>
      <c r="BK241" s="220">
        <f>ROUND(I241*H241,2)</f>
        <v>32776.379999999997</v>
      </c>
      <c r="BL241" s="16" t="s">
        <v>150</v>
      </c>
      <c r="BM241" s="219" t="s">
        <v>1449</v>
      </c>
    </row>
    <row r="242" spans="1:65" s="12" customFormat="1" x14ac:dyDescent="0.2">
      <c r="B242" s="221"/>
      <c r="C242" s="222"/>
      <c r="D242" s="223" t="s">
        <v>152</v>
      </c>
      <c r="E242" s="224" t="s">
        <v>1</v>
      </c>
      <c r="F242" s="225" t="s">
        <v>1444</v>
      </c>
      <c r="G242" s="222"/>
      <c r="H242" s="226">
        <v>134.55000000000001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152</v>
      </c>
      <c r="AU242" s="232" t="s">
        <v>87</v>
      </c>
      <c r="AV242" s="12" t="s">
        <v>87</v>
      </c>
      <c r="AW242" s="12" t="s">
        <v>35</v>
      </c>
      <c r="AX242" s="12" t="s">
        <v>85</v>
      </c>
      <c r="AY242" s="232" t="s">
        <v>144</v>
      </c>
    </row>
    <row r="243" spans="1:65" s="1" customFormat="1" ht="21.75" customHeight="1" x14ac:dyDescent="0.2">
      <c r="A243" s="33"/>
      <c r="B243" s="34"/>
      <c r="C243" s="208" t="s">
        <v>387</v>
      </c>
      <c r="D243" s="208" t="s">
        <v>146</v>
      </c>
      <c r="E243" s="209" t="s">
        <v>439</v>
      </c>
      <c r="F243" s="210" t="s">
        <v>440</v>
      </c>
      <c r="G243" s="211" t="s">
        <v>149</v>
      </c>
      <c r="H243" s="212">
        <v>224.87</v>
      </c>
      <c r="I243" s="213">
        <v>294</v>
      </c>
      <c r="J243" s="212">
        <f>ROUND(I243*H243,2)</f>
        <v>66111.78</v>
      </c>
      <c r="K243" s="214"/>
      <c r="L243" s="38"/>
      <c r="M243" s="215" t="s">
        <v>1</v>
      </c>
      <c r="N243" s="216" t="s">
        <v>43</v>
      </c>
      <c r="O243" s="70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9" t="s">
        <v>150</v>
      </c>
      <c r="AT243" s="219" t="s">
        <v>146</v>
      </c>
      <c r="AU243" s="219" t="s">
        <v>87</v>
      </c>
      <c r="AY243" s="16" t="s">
        <v>144</v>
      </c>
      <c r="BE243" s="220">
        <f>IF(N243="základní",J243,0)</f>
        <v>66111.78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6" t="s">
        <v>85</v>
      </c>
      <c r="BK243" s="220">
        <f>ROUND(I243*H243,2)</f>
        <v>66111.78</v>
      </c>
      <c r="BL243" s="16" t="s">
        <v>150</v>
      </c>
      <c r="BM243" s="219" t="s">
        <v>1450</v>
      </c>
    </row>
    <row r="244" spans="1:65" s="12" customFormat="1" x14ac:dyDescent="0.2">
      <c r="B244" s="221"/>
      <c r="C244" s="222"/>
      <c r="D244" s="223" t="s">
        <v>152</v>
      </c>
      <c r="E244" s="224" t="s">
        <v>1</v>
      </c>
      <c r="F244" s="225" t="s">
        <v>1438</v>
      </c>
      <c r="G244" s="222"/>
      <c r="H244" s="226">
        <v>224.87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152</v>
      </c>
      <c r="AU244" s="232" t="s">
        <v>87</v>
      </c>
      <c r="AV244" s="12" t="s">
        <v>87</v>
      </c>
      <c r="AW244" s="12" t="s">
        <v>35</v>
      </c>
      <c r="AX244" s="12" t="s">
        <v>85</v>
      </c>
      <c r="AY244" s="232" t="s">
        <v>144</v>
      </c>
    </row>
    <row r="245" spans="1:65" s="1" customFormat="1" ht="21.75" customHeight="1" x14ac:dyDescent="0.2">
      <c r="A245" s="33"/>
      <c r="B245" s="34"/>
      <c r="C245" s="208" t="s">
        <v>393</v>
      </c>
      <c r="D245" s="208" t="s">
        <v>146</v>
      </c>
      <c r="E245" s="209" t="s">
        <v>443</v>
      </c>
      <c r="F245" s="210" t="s">
        <v>444</v>
      </c>
      <c r="G245" s="211" t="s">
        <v>172</v>
      </c>
      <c r="H245" s="212">
        <v>358.4</v>
      </c>
      <c r="I245" s="213">
        <v>126</v>
      </c>
      <c r="J245" s="212">
        <f>ROUND(I245*H245,2)</f>
        <v>45158.400000000001</v>
      </c>
      <c r="K245" s="214"/>
      <c r="L245" s="38"/>
      <c r="M245" s="215" t="s">
        <v>1</v>
      </c>
      <c r="N245" s="216" t="s">
        <v>43</v>
      </c>
      <c r="O245" s="70"/>
      <c r="P245" s="217">
        <f>O245*H245</f>
        <v>0</v>
      </c>
      <c r="Q245" s="217">
        <v>2.2399999999999998E-3</v>
      </c>
      <c r="R245" s="217">
        <f>Q245*H245</f>
        <v>0.80281599999999986</v>
      </c>
      <c r="S245" s="217">
        <v>0</v>
      </c>
      <c r="T245" s="218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9" t="s">
        <v>150</v>
      </c>
      <c r="AT245" s="219" t="s">
        <v>146</v>
      </c>
      <c r="AU245" s="219" t="s">
        <v>87</v>
      </c>
      <c r="AY245" s="16" t="s">
        <v>144</v>
      </c>
      <c r="BE245" s="220">
        <f>IF(N245="základní",J245,0)</f>
        <v>45158.400000000001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6" t="s">
        <v>85</v>
      </c>
      <c r="BK245" s="220">
        <f>ROUND(I245*H245,2)</f>
        <v>45158.400000000001</v>
      </c>
      <c r="BL245" s="16" t="s">
        <v>150</v>
      </c>
      <c r="BM245" s="219" t="s">
        <v>1451</v>
      </c>
    </row>
    <row r="246" spans="1:65" s="12" customFormat="1" x14ac:dyDescent="0.2">
      <c r="B246" s="221"/>
      <c r="C246" s="222"/>
      <c r="D246" s="223" t="s">
        <v>152</v>
      </c>
      <c r="E246" s="224" t="s">
        <v>1</v>
      </c>
      <c r="F246" s="225" t="s">
        <v>1452</v>
      </c>
      <c r="G246" s="222"/>
      <c r="H246" s="226">
        <v>237.6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152</v>
      </c>
      <c r="AU246" s="232" t="s">
        <v>87</v>
      </c>
      <c r="AV246" s="12" t="s">
        <v>87</v>
      </c>
      <c r="AW246" s="12" t="s">
        <v>35</v>
      </c>
      <c r="AX246" s="12" t="s">
        <v>78</v>
      </c>
      <c r="AY246" s="232" t="s">
        <v>144</v>
      </c>
    </row>
    <row r="247" spans="1:65" s="12" customFormat="1" x14ac:dyDescent="0.2">
      <c r="B247" s="221"/>
      <c r="C247" s="222"/>
      <c r="D247" s="223" t="s">
        <v>152</v>
      </c>
      <c r="E247" s="224" t="s">
        <v>1</v>
      </c>
      <c r="F247" s="225" t="s">
        <v>1453</v>
      </c>
      <c r="G247" s="222"/>
      <c r="H247" s="226">
        <v>96.5</v>
      </c>
      <c r="I247" s="227"/>
      <c r="J247" s="222"/>
      <c r="K247" s="222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152</v>
      </c>
      <c r="AU247" s="232" t="s">
        <v>87</v>
      </c>
      <c r="AV247" s="12" t="s">
        <v>87</v>
      </c>
      <c r="AW247" s="12" t="s">
        <v>35</v>
      </c>
      <c r="AX247" s="12" t="s">
        <v>78</v>
      </c>
      <c r="AY247" s="232" t="s">
        <v>144</v>
      </c>
    </row>
    <row r="248" spans="1:65" s="12" customFormat="1" ht="22.5" x14ac:dyDescent="0.2">
      <c r="B248" s="221"/>
      <c r="C248" s="222"/>
      <c r="D248" s="223" t="s">
        <v>152</v>
      </c>
      <c r="E248" s="224" t="s">
        <v>1</v>
      </c>
      <c r="F248" s="225" t="s">
        <v>1454</v>
      </c>
      <c r="G248" s="222"/>
      <c r="H248" s="226">
        <v>24.3</v>
      </c>
      <c r="I248" s="227"/>
      <c r="J248" s="222"/>
      <c r="K248" s="222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152</v>
      </c>
      <c r="AU248" s="232" t="s">
        <v>87</v>
      </c>
      <c r="AV248" s="12" t="s">
        <v>87</v>
      </c>
      <c r="AW248" s="12" t="s">
        <v>35</v>
      </c>
      <c r="AX248" s="12" t="s">
        <v>78</v>
      </c>
      <c r="AY248" s="232" t="s">
        <v>144</v>
      </c>
    </row>
    <row r="249" spans="1:65" s="13" customFormat="1" x14ac:dyDescent="0.2">
      <c r="B249" s="233"/>
      <c r="C249" s="234"/>
      <c r="D249" s="223" t="s">
        <v>152</v>
      </c>
      <c r="E249" s="235" t="s">
        <v>1</v>
      </c>
      <c r="F249" s="236" t="s">
        <v>164</v>
      </c>
      <c r="G249" s="234"/>
      <c r="H249" s="237">
        <v>358.4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152</v>
      </c>
      <c r="AU249" s="243" t="s">
        <v>87</v>
      </c>
      <c r="AV249" s="13" t="s">
        <v>150</v>
      </c>
      <c r="AW249" s="13" t="s">
        <v>35</v>
      </c>
      <c r="AX249" s="13" t="s">
        <v>85</v>
      </c>
      <c r="AY249" s="243" t="s">
        <v>144</v>
      </c>
    </row>
    <row r="250" spans="1:65" s="11" customFormat="1" ht="22.9" customHeight="1" x14ac:dyDescent="0.2">
      <c r="B250" s="192"/>
      <c r="C250" s="193"/>
      <c r="D250" s="194" t="s">
        <v>77</v>
      </c>
      <c r="E250" s="206" t="s">
        <v>195</v>
      </c>
      <c r="F250" s="206" t="s">
        <v>451</v>
      </c>
      <c r="G250" s="193"/>
      <c r="H250" s="193"/>
      <c r="I250" s="196"/>
      <c r="J250" s="207">
        <f>BK250</f>
        <v>706247.99999999988</v>
      </c>
      <c r="K250" s="193"/>
      <c r="L250" s="198"/>
      <c r="M250" s="199"/>
      <c r="N250" s="200"/>
      <c r="O250" s="200"/>
      <c r="P250" s="201">
        <f>SUM(P251:P342)</f>
        <v>0</v>
      </c>
      <c r="Q250" s="200"/>
      <c r="R250" s="201">
        <f>SUM(R251:R342)</f>
        <v>30.897155099999996</v>
      </c>
      <c r="S250" s="200"/>
      <c r="T250" s="202">
        <f>SUM(T251:T342)</f>
        <v>0</v>
      </c>
      <c r="AR250" s="203" t="s">
        <v>85</v>
      </c>
      <c r="AT250" s="204" t="s">
        <v>77</v>
      </c>
      <c r="AU250" s="204" t="s">
        <v>85</v>
      </c>
      <c r="AY250" s="203" t="s">
        <v>144</v>
      </c>
      <c r="BK250" s="205">
        <f>SUM(BK251:BK342)</f>
        <v>706247.99999999988</v>
      </c>
    </row>
    <row r="251" spans="1:65" s="1" customFormat="1" ht="21.75" customHeight="1" x14ac:dyDescent="0.2">
      <c r="A251" s="33"/>
      <c r="B251" s="34"/>
      <c r="C251" s="208" t="s">
        <v>398</v>
      </c>
      <c r="D251" s="208" t="s">
        <v>146</v>
      </c>
      <c r="E251" s="209" t="s">
        <v>453</v>
      </c>
      <c r="F251" s="210" t="s">
        <v>454</v>
      </c>
      <c r="G251" s="211" t="s">
        <v>172</v>
      </c>
      <c r="H251" s="212">
        <v>30.7</v>
      </c>
      <c r="I251" s="213">
        <v>190.4</v>
      </c>
      <c r="J251" s="212">
        <f>ROUND(I251*H251,2)</f>
        <v>5845.28</v>
      </c>
      <c r="K251" s="214"/>
      <c r="L251" s="38"/>
      <c r="M251" s="215" t="s">
        <v>1</v>
      </c>
      <c r="N251" s="216" t="s">
        <v>43</v>
      </c>
      <c r="O251" s="70"/>
      <c r="P251" s="217">
        <f>O251*H251</f>
        <v>0</v>
      </c>
      <c r="Q251" s="217">
        <v>1.0000000000000001E-5</v>
      </c>
      <c r="R251" s="217">
        <f>Q251*H251</f>
        <v>3.0700000000000004E-4</v>
      </c>
      <c r="S251" s="217">
        <v>0</v>
      </c>
      <c r="T251" s="218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9" t="s">
        <v>150</v>
      </c>
      <c r="AT251" s="219" t="s">
        <v>146</v>
      </c>
      <c r="AU251" s="219" t="s">
        <v>87</v>
      </c>
      <c r="AY251" s="16" t="s">
        <v>144</v>
      </c>
      <c r="BE251" s="220">
        <f>IF(N251="základní",J251,0)</f>
        <v>5845.28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6" t="s">
        <v>85</v>
      </c>
      <c r="BK251" s="220">
        <f>ROUND(I251*H251,2)</f>
        <v>5845.28</v>
      </c>
      <c r="BL251" s="16" t="s">
        <v>150</v>
      </c>
      <c r="BM251" s="219" t="s">
        <v>1455</v>
      </c>
    </row>
    <row r="252" spans="1:65" s="12" customFormat="1" x14ac:dyDescent="0.2">
      <c r="B252" s="221"/>
      <c r="C252" s="222"/>
      <c r="D252" s="223" t="s">
        <v>152</v>
      </c>
      <c r="E252" s="224" t="s">
        <v>1</v>
      </c>
      <c r="F252" s="225" t="s">
        <v>1456</v>
      </c>
      <c r="G252" s="222"/>
      <c r="H252" s="226">
        <v>30.7</v>
      </c>
      <c r="I252" s="227"/>
      <c r="J252" s="222"/>
      <c r="K252" s="222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152</v>
      </c>
      <c r="AU252" s="232" t="s">
        <v>87</v>
      </c>
      <c r="AV252" s="12" t="s">
        <v>87</v>
      </c>
      <c r="AW252" s="12" t="s">
        <v>35</v>
      </c>
      <c r="AX252" s="12" t="s">
        <v>85</v>
      </c>
      <c r="AY252" s="232" t="s">
        <v>144</v>
      </c>
    </row>
    <row r="253" spans="1:65" s="1" customFormat="1" ht="16.5" customHeight="1" x14ac:dyDescent="0.2">
      <c r="A253" s="33"/>
      <c r="B253" s="34"/>
      <c r="C253" s="254" t="s">
        <v>405</v>
      </c>
      <c r="D253" s="254" t="s">
        <v>341</v>
      </c>
      <c r="E253" s="255" t="s">
        <v>459</v>
      </c>
      <c r="F253" s="256" t="s">
        <v>460</v>
      </c>
      <c r="G253" s="257" t="s">
        <v>172</v>
      </c>
      <c r="H253" s="258">
        <v>31.16</v>
      </c>
      <c r="I253" s="259">
        <v>287</v>
      </c>
      <c r="J253" s="258">
        <f>ROUND(I253*H253,2)</f>
        <v>8942.92</v>
      </c>
      <c r="K253" s="260"/>
      <c r="L253" s="261"/>
      <c r="M253" s="262" t="s">
        <v>1</v>
      </c>
      <c r="N253" s="263" t="s">
        <v>43</v>
      </c>
      <c r="O253" s="70"/>
      <c r="P253" s="217">
        <f>O253*H253</f>
        <v>0</v>
      </c>
      <c r="Q253" s="217">
        <v>3.4199999999999999E-3</v>
      </c>
      <c r="R253" s="217">
        <f>Q253*H253</f>
        <v>0.1065672</v>
      </c>
      <c r="S253" s="217">
        <v>0</v>
      </c>
      <c r="T253" s="218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9" t="s">
        <v>195</v>
      </c>
      <c r="AT253" s="219" t="s">
        <v>341</v>
      </c>
      <c r="AU253" s="219" t="s">
        <v>87</v>
      </c>
      <c r="AY253" s="16" t="s">
        <v>144</v>
      </c>
      <c r="BE253" s="220">
        <f>IF(N253="základní",J253,0)</f>
        <v>8942.92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6" t="s">
        <v>85</v>
      </c>
      <c r="BK253" s="220">
        <f>ROUND(I253*H253,2)</f>
        <v>8942.92</v>
      </c>
      <c r="BL253" s="16" t="s">
        <v>150</v>
      </c>
      <c r="BM253" s="219" t="s">
        <v>1457</v>
      </c>
    </row>
    <row r="254" spans="1:65" s="12" customFormat="1" x14ac:dyDescent="0.2">
      <c r="B254" s="221"/>
      <c r="C254" s="222"/>
      <c r="D254" s="223" t="s">
        <v>152</v>
      </c>
      <c r="E254" s="224" t="s">
        <v>1</v>
      </c>
      <c r="F254" s="225" t="s">
        <v>1458</v>
      </c>
      <c r="G254" s="222"/>
      <c r="H254" s="226">
        <v>31.16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152</v>
      </c>
      <c r="AU254" s="232" t="s">
        <v>87</v>
      </c>
      <c r="AV254" s="12" t="s">
        <v>87</v>
      </c>
      <c r="AW254" s="12" t="s">
        <v>35</v>
      </c>
      <c r="AX254" s="12" t="s">
        <v>85</v>
      </c>
      <c r="AY254" s="232" t="s">
        <v>144</v>
      </c>
    </row>
    <row r="255" spans="1:65" s="1" customFormat="1" ht="21.75" customHeight="1" x14ac:dyDescent="0.2">
      <c r="A255" s="33"/>
      <c r="B255" s="34"/>
      <c r="C255" s="208" t="s">
        <v>413</v>
      </c>
      <c r="D255" s="208" t="s">
        <v>146</v>
      </c>
      <c r="E255" s="209" t="s">
        <v>474</v>
      </c>
      <c r="F255" s="210" t="s">
        <v>475</v>
      </c>
      <c r="G255" s="211" t="s">
        <v>172</v>
      </c>
      <c r="H255" s="212">
        <v>43.2</v>
      </c>
      <c r="I255" s="213">
        <v>205.8</v>
      </c>
      <c r="J255" s="212">
        <f>ROUND(I255*H255,2)</f>
        <v>8890.56</v>
      </c>
      <c r="K255" s="214"/>
      <c r="L255" s="38"/>
      <c r="M255" s="215" t="s">
        <v>1</v>
      </c>
      <c r="N255" s="216" t="s">
        <v>43</v>
      </c>
      <c r="O255" s="70"/>
      <c r="P255" s="217">
        <f>O255*H255</f>
        <v>0</v>
      </c>
      <c r="Q255" s="217">
        <v>2.0000000000000002E-5</v>
      </c>
      <c r="R255" s="217">
        <f>Q255*H255</f>
        <v>8.6400000000000008E-4</v>
      </c>
      <c r="S255" s="217">
        <v>0</v>
      </c>
      <c r="T255" s="218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9" t="s">
        <v>150</v>
      </c>
      <c r="AT255" s="219" t="s">
        <v>146</v>
      </c>
      <c r="AU255" s="219" t="s">
        <v>87</v>
      </c>
      <c r="AY255" s="16" t="s">
        <v>144</v>
      </c>
      <c r="BE255" s="220">
        <f>IF(N255="základní",J255,0)</f>
        <v>8890.56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6" t="s">
        <v>85</v>
      </c>
      <c r="BK255" s="220">
        <f>ROUND(I255*H255,2)</f>
        <v>8890.56</v>
      </c>
      <c r="BL255" s="16" t="s">
        <v>150</v>
      </c>
      <c r="BM255" s="219" t="s">
        <v>1459</v>
      </c>
    </row>
    <row r="256" spans="1:65" s="12" customFormat="1" x14ac:dyDescent="0.2">
      <c r="B256" s="221"/>
      <c r="C256" s="222"/>
      <c r="D256" s="223" t="s">
        <v>152</v>
      </c>
      <c r="E256" s="224" t="s">
        <v>1</v>
      </c>
      <c r="F256" s="225" t="s">
        <v>1460</v>
      </c>
      <c r="G256" s="222"/>
      <c r="H256" s="226">
        <v>43.2</v>
      </c>
      <c r="I256" s="227"/>
      <c r="J256" s="222"/>
      <c r="K256" s="222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152</v>
      </c>
      <c r="AU256" s="232" t="s">
        <v>87</v>
      </c>
      <c r="AV256" s="12" t="s">
        <v>87</v>
      </c>
      <c r="AW256" s="12" t="s">
        <v>35</v>
      </c>
      <c r="AX256" s="12" t="s">
        <v>85</v>
      </c>
      <c r="AY256" s="232" t="s">
        <v>144</v>
      </c>
    </row>
    <row r="257" spans="1:65" s="1" customFormat="1" ht="16.5" customHeight="1" x14ac:dyDescent="0.2">
      <c r="A257" s="33"/>
      <c r="B257" s="34"/>
      <c r="C257" s="254" t="s">
        <v>403</v>
      </c>
      <c r="D257" s="254" t="s">
        <v>341</v>
      </c>
      <c r="E257" s="255" t="s">
        <v>479</v>
      </c>
      <c r="F257" s="256" t="s">
        <v>480</v>
      </c>
      <c r="G257" s="257" t="s">
        <v>172</v>
      </c>
      <c r="H257" s="258">
        <v>43.85</v>
      </c>
      <c r="I257" s="259">
        <v>722.4</v>
      </c>
      <c r="J257" s="258">
        <f>ROUND(I257*H257,2)</f>
        <v>31677.24</v>
      </c>
      <c r="K257" s="260"/>
      <c r="L257" s="261"/>
      <c r="M257" s="262" t="s">
        <v>1</v>
      </c>
      <c r="N257" s="263" t="s">
        <v>43</v>
      </c>
      <c r="O257" s="70"/>
      <c r="P257" s="217">
        <f>O257*H257</f>
        <v>0</v>
      </c>
      <c r="Q257" s="217">
        <v>7.3299999999999997E-3</v>
      </c>
      <c r="R257" s="217">
        <f>Q257*H257</f>
        <v>0.3214205</v>
      </c>
      <c r="S257" s="217">
        <v>0</v>
      </c>
      <c r="T257" s="21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9" t="s">
        <v>195</v>
      </c>
      <c r="AT257" s="219" t="s">
        <v>341</v>
      </c>
      <c r="AU257" s="219" t="s">
        <v>87</v>
      </c>
      <c r="AY257" s="16" t="s">
        <v>144</v>
      </c>
      <c r="BE257" s="220">
        <f>IF(N257="základní",J257,0)</f>
        <v>31677.24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6" t="s">
        <v>85</v>
      </c>
      <c r="BK257" s="220">
        <f>ROUND(I257*H257,2)</f>
        <v>31677.24</v>
      </c>
      <c r="BL257" s="16" t="s">
        <v>150</v>
      </c>
      <c r="BM257" s="219" t="s">
        <v>1461</v>
      </c>
    </row>
    <row r="258" spans="1:65" s="12" customFormat="1" x14ac:dyDescent="0.2">
      <c r="B258" s="221"/>
      <c r="C258" s="222"/>
      <c r="D258" s="223" t="s">
        <v>152</v>
      </c>
      <c r="E258" s="224" t="s">
        <v>1</v>
      </c>
      <c r="F258" s="225" t="s">
        <v>1462</v>
      </c>
      <c r="G258" s="222"/>
      <c r="H258" s="226">
        <v>43.85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152</v>
      </c>
      <c r="AU258" s="232" t="s">
        <v>87</v>
      </c>
      <c r="AV258" s="12" t="s">
        <v>87</v>
      </c>
      <c r="AW258" s="12" t="s">
        <v>35</v>
      </c>
      <c r="AX258" s="12" t="s">
        <v>85</v>
      </c>
      <c r="AY258" s="232" t="s">
        <v>144</v>
      </c>
    </row>
    <row r="259" spans="1:65" s="1" customFormat="1" ht="21.75" customHeight="1" x14ac:dyDescent="0.2">
      <c r="A259" s="33"/>
      <c r="B259" s="34"/>
      <c r="C259" s="208" t="s">
        <v>421</v>
      </c>
      <c r="D259" s="208" t="s">
        <v>146</v>
      </c>
      <c r="E259" s="209" t="s">
        <v>484</v>
      </c>
      <c r="F259" s="210" t="s">
        <v>485</v>
      </c>
      <c r="G259" s="211" t="s">
        <v>172</v>
      </c>
      <c r="H259" s="212">
        <v>216</v>
      </c>
      <c r="I259" s="213">
        <v>212.8</v>
      </c>
      <c r="J259" s="212">
        <f>ROUND(I259*H259,2)</f>
        <v>45964.800000000003</v>
      </c>
      <c r="K259" s="214"/>
      <c r="L259" s="38"/>
      <c r="M259" s="215" t="s">
        <v>1</v>
      </c>
      <c r="N259" s="216" t="s">
        <v>43</v>
      </c>
      <c r="O259" s="70"/>
      <c r="P259" s="217">
        <f>O259*H259</f>
        <v>0</v>
      </c>
      <c r="Q259" s="217">
        <v>2.0000000000000002E-5</v>
      </c>
      <c r="R259" s="217">
        <f>Q259*H259</f>
        <v>4.3200000000000001E-3</v>
      </c>
      <c r="S259" s="217">
        <v>0</v>
      </c>
      <c r="T259" s="218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9" t="s">
        <v>150</v>
      </c>
      <c r="AT259" s="219" t="s">
        <v>146</v>
      </c>
      <c r="AU259" s="219" t="s">
        <v>87</v>
      </c>
      <c r="AY259" s="16" t="s">
        <v>144</v>
      </c>
      <c r="BE259" s="220">
        <f>IF(N259="základní",J259,0)</f>
        <v>45964.800000000003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6" t="s">
        <v>85</v>
      </c>
      <c r="BK259" s="220">
        <f>ROUND(I259*H259,2)</f>
        <v>45964.800000000003</v>
      </c>
      <c r="BL259" s="16" t="s">
        <v>150</v>
      </c>
      <c r="BM259" s="219" t="s">
        <v>1463</v>
      </c>
    </row>
    <row r="260" spans="1:65" s="12" customFormat="1" x14ac:dyDescent="0.2">
      <c r="B260" s="221"/>
      <c r="C260" s="222"/>
      <c r="D260" s="223" t="s">
        <v>152</v>
      </c>
      <c r="E260" s="224" t="s">
        <v>1</v>
      </c>
      <c r="F260" s="225" t="s">
        <v>1464</v>
      </c>
      <c r="G260" s="222"/>
      <c r="H260" s="226">
        <v>216</v>
      </c>
      <c r="I260" s="227"/>
      <c r="J260" s="222"/>
      <c r="K260" s="222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152</v>
      </c>
      <c r="AU260" s="232" t="s">
        <v>87</v>
      </c>
      <c r="AV260" s="12" t="s">
        <v>87</v>
      </c>
      <c r="AW260" s="12" t="s">
        <v>35</v>
      </c>
      <c r="AX260" s="12" t="s">
        <v>85</v>
      </c>
      <c r="AY260" s="232" t="s">
        <v>144</v>
      </c>
    </row>
    <row r="261" spans="1:65" s="1" customFormat="1" ht="16.5" customHeight="1" x14ac:dyDescent="0.2">
      <c r="A261" s="33"/>
      <c r="B261" s="34"/>
      <c r="C261" s="254" t="s">
        <v>425</v>
      </c>
      <c r="D261" s="254" t="s">
        <v>341</v>
      </c>
      <c r="E261" s="255" t="s">
        <v>489</v>
      </c>
      <c r="F261" s="256" t="s">
        <v>490</v>
      </c>
      <c r="G261" s="257" t="s">
        <v>172</v>
      </c>
      <c r="H261" s="258">
        <v>219.24</v>
      </c>
      <c r="I261" s="259">
        <v>1097.5999999999999</v>
      </c>
      <c r="J261" s="258">
        <f>ROUND(I261*H261,2)</f>
        <v>240637.82</v>
      </c>
      <c r="K261" s="260"/>
      <c r="L261" s="261"/>
      <c r="M261" s="262" t="s">
        <v>1</v>
      </c>
      <c r="N261" s="263" t="s">
        <v>43</v>
      </c>
      <c r="O261" s="70"/>
      <c r="P261" s="217">
        <f>O261*H261</f>
        <v>0</v>
      </c>
      <c r="Q261" s="217">
        <v>1.1860000000000001E-2</v>
      </c>
      <c r="R261" s="217">
        <f>Q261*H261</f>
        <v>2.6001864000000001</v>
      </c>
      <c r="S261" s="217">
        <v>0</v>
      </c>
      <c r="T261" s="218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9" t="s">
        <v>195</v>
      </c>
      <c r="AT261" s="219" t="s">
        <v>341</v>
      </c>
      <c r="AU261" s="219" t="s">
        <v>87</v>
      </c>
      <c r="AY261" s="16" t="s">
        <v>144</v>
      </c>
      <c r="BE261" s="220">
        <f>IF(N261="základní",J261,0)</f>
        <v>240637.82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6" t="s">
        <v>85</v>
      </c>
      <c r="BK261" s="220">
        <f>ROUND(I261*H261,2)</f>
        <v>240637.82</v>
      </c>
      <c r="BL261" s="16" t="s">
        <v>150</v>
      </c>
      <c r="BM261" s="219" t="s">
        <v>1465</v>
      </c>
    </row>
    <row r="262" spans="1:65" s="12" customFormat="1" x14ac:dyDescent="0.2">
      <c r="B262" s="221"/>
      <c r="C262" s="222"/>
      <c r="D262" s="223" t="s">
        <v>152</v>
      </c>
      <c r="E262" s="224" t="s">
        <v>1</v>
      </c>
      <c r="F262" s="225" t="s">
        <v>1466</v>
      </c>
      <c r="G262" s="222"/>
      <c r="H262" s="226">
        <v>219.24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152</v>
      </c>
      <c r="AU262" s="232" t="s">
        <v>87</v>
      </c>
      <c r="AV262" s="12" t="s">
        <v>87</v>
      </c>
      <c r="AW262" s="12" t="s">
        <v>35</v>
      </c>
      <c r="AX262" s="12" t="s">
        <v>85</v>
      </c>
      <c r="AY262" s="232" t="s">
        <v>144</v>
      </c>
    </row>
    <row r="263" spans="1:65" s="1" customFormat="1" ht="21.75" customHeight="1" x14ac:dyDescent="0.2">
      <c r="A263" s="33"/>
      <c r="B263" s="34"/>
      <c r="C263" s="208" t="s">
        <v>430</v>
      </c>
      <c r="D263" s="208" t="s">
        <v>146</v>
      </c>
      <c r="E263" s="209" t="s">
        <v>524</v>
      </c>
      <c r="F263" s="210" t="s">
        <v>525</v>
      </c>
      <c r="G263" s="211" t="s">
        <v>507</v>
      </c>
      <c r="H263" s="212">
        <v>10</v>
      </c>
      <c r="I263" s="213">
        <v>323.39999999999998</v>
      </c>
      <c r="J263" s="212">
        <f>ROUND(I263*H263,2)</f>
        <v>3234</v>
      </c>
      <c r="K263" s="214"/>
      <c r="L263" s="38"/>
      <c r="M263" s="215" t="s">
        <v>1</v>
      </c>
      <c r="N263" s="216" t="s">
        <v>43</v>
      </c>
      <c r="O263" s="70"/>
      <c r="P263" s="217">
        <f>O263*H263</f>
        <v>0</v>
      </c>
      <c r="Q263" s="217">
        <v>8.0000000000000007E-5</v>
      </c>
      <c r="R263" s="217">
        <f>Q263*H263</f>
        <v>8.0000000000000004E-4</v>
      </c>
      <c r="S263" s="217">
        <v>0</v>
      </c>
      <c r="T263" s="218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9" t="s">
        <v>150</v>
      </c>
      <c r="AT263" s="219" t="s">
        <v>146</v>
      </c>
      <c r="AU263" s="219" t="s">
        <v>87</v>
      </c>
      <c r="AY263" s="16" t="s">
        <v>144</v>
      </c>
      <c r="BE263" s="220">
        <f>IF(N263="základní",J263,0)</f>
        <v>3234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6" t="s">
        <v>85</v>
      </c>
      <c r="BK263" s="220">
        <f>ROUND(I263*H263,2)</f>
        <v>3234</v>
      </c>
      <c r="BL263" s="16" t="s">
        <v>150</v>
      </c>
      <c r="BM263" s="219" t="s">
        <v>1467</v>
      </c>
    </row>
    <row r="264" spans="1:65" s="12" customFormat="1" x14ac:dyDescent="0.2">
      <c r="B264" s="221"/>
      <c r="C264" s="222"/>
      <c r="D264" s="223" t="s">
        <v>152</v>
      </c>
      <c r="E264" s="224" t="s">
        <v>1</v>
      </c>
      <c r="F264" s="225" t="s">
        <v>1468</v>
      </c>
      <c r="G264" s="222"/>
      <c r="H264" s="226">
        <v>10</v>
      </c>
      <c r="I264" s="227"/>
      <c r="J264" s="222"/>
      <c r="K264" s="222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152</v>
      </c>
      <c r="AU264" s="232" t="s">
        <v>87</v>
      </c>
      <c r="AV264" s="12" t="s">
        <v>87</v>
      </c>
      <c r="AW264" s="12" t="s">
        <v>35</v>
      </c>
      <c r="AX264" s="12" t="s">
        <v>85</v>
      </c>
      <c r="AY264" s="232" t="s">
        <v>144</v>
      </c>
    </row>
    <row r="265" spans="1:65" s="1" customFormat="1" ht="16.5" customHeight="1" x14ac:dyDescent="0.2">
      <c r="A265" s="33"/>
      <c r="B265" s="34"/>
      <c r="C265" s="254" t="s">
        <v>434</v>
      </c>
      <c r="D265" s="254" t="s">
        <v>341</v>
      </c>
      <c r="E265" s="255" t="s">
        <v>529</v>
      </c>
      <c r="F265" s="256" t="s">
        <v>530</v>
      </c>
      <c r="G265" s="257" t="s">
        <v>507</v>
      </c>
      <c r="H265" s="258">
        <v>10</v>
      </c>
      <c r="I265" s="259">
        <v>81.2</v>
      </c>
      <c r="J265" s="258">
        <f>ROUND(I265*H265,2)</f>
        <v>812</v>
      </c>
      <c r="K265" s="260"/>
      <c r="L265" s="261"/>
      <c r="M265" s="262" t="s">
        <v>1</v>
      </c>
      <c r="N265" s="263" t="s">
        <v>43</v>
      </c>
      <c r="O265" s="70"/>
      <c r="P265" s="217">
        <f>O265*H265</f>
        <v>0</v>
      </c>
      <c r="Q265" s="217">
        <v>2.9E-4</v>
      </c>
      <c r="R265" s="217">
        <f>Q265*H265</f>
        <v>2.8999999999999998E-3</v>
      </c>
      <c r="S265" s="217">
        <v>0</v>
      </c>
      <c r="T265" s="218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9" t="s">
        <v>195</v>
      </c>
      <c r="AT265" s="219" t="s">
        <v>341</v>
      </c>
      <c r="AU265" s="219" t="s">
        <v>87</v>
      </c>
      <c r="AY265" s="16" t="s">
        <v>144</v>
      </c>
      <c r="BE265" s="220">
        <f>IF(N265="základní",J265,0)</f>
        <v>812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6" t="s">
        <v>85</v>
      </c>
      <c r="BK265" s="220">
        <f>ROUND(I265*H265,2)</f>
        <v>812</v>
      </c>
      <c r="BL265" s="16" t="s">
        <v>150</v>
      </c>
      <c r="BM265" s="219" t="s">
        <v>1469</v>
      </c>
    </row>
    <row r="266" spans="1:65" s="12" customFormat="1" x14ac:dyDescent="0.2">
      <c r="B266" s="221"/>
      <c r="C266" s="222"/>
      <c r="D266" s="223" t="s">
        <v>152</v>
      </c>
      <c r="E266" s="224" t="s">
        <v>1</v>
      </c>
      <c r="F266" s="225" t="s">
        <v>206</v>
      </c>
      <c r="G266" s="222"/>
      <c r="H266" s="226">
        <v>10</v>
      </c>
      <c r="I266" s="227"/>
      <c r="J266" s="222"/>
      <c r="K266" s="222"/>
      <c r="L266" s="228"/>
      <c r="M266" s="229"/>
      <c r="N266" s="230"/>
      <c r="O266" s="230"/>
      <c r="P266" s="230"/>
      <c r="Q266" s="230"/>
      <c r="R266" s="230"/>
      <c r="S266" s="230"/>
      <c r="T266" s="231"/>
      <c r="AT266" s="232" t="s">
        <v>152</v>
      </c>
      <c r="AU266" s="232" t="s">
        <v>87</v>
      </c>
      <c r="AV266" s="12" t="s">
        <v>87</v>
      </c>
      <c r="AW266" s="12" t="s">
        <v>35</v>
      </c>
      <c r="AX266" s="12" t="s">
        <v>85</v>
      </c>
      <c r="AY266" s="232" t="s">
        <v>144</v>
      </c>
    </row>
    <row r="267" spans="1:65" s="1" customFormat="1" ht="21.75" customHeight="1" x14ac:dyDescent="0.2">
      <c r="A267" s="33"/>
      <c r="B267" s="34"/>
      <c r="C267" s="208" t="s">
        <v>438</v>
      </c>
      <c r="D267" s="208" t="s">
        <v>146</v>
      </c>
      <c r="E267" s="209" t="s">
        <v>1174</v>
      </c>
      <c r="F267" s="210" t="s">
        <v>1175</v>
      </c>
      <c r="G267" s="211" t="s">
        <v>507</v>
      </c>
      <c r="H267" s="212">
        <v>6</v>
      </c>
      <c r="I267" s="213">
        <v>536.20000000000005</v>
      </c>
      <c r="J267" s="212">
        <f>ROUND(I267*H267,2)</f>
        <v>3217.2</v>
      </c>
      <c r="K267" s="214"/>
      <c r="L267" s="38"/>
      <c r="M267" s="215" t="s">
        <v>1</v>
      </c>
      <c r="N267" s="216" t="s">
        <v>43</v>
      </c>
      <c r="O267" s="70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9" t="s">
        <v>150</v>
      </c>
      <c r="AT267" s="219" t="s">
        <v>146</v>
      </c>
      <c r="AU267" s="219" t="s">
        <v>87</v>
      </c>
      <c r="AY267" s="16" t="s">
        <v>144</v>
      </c>
      <c r="BE267" s="220">
        <f>IF(N267="základní",J267,0)</f>
        <v>3217.2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6" t="s">
        <v>85</v>
      </c>
      <c r="BK267" s="220">
        <f>ROUND(I267*H267,2)</f>
        <v>3217.2</v>
      </c>
      <c r="BL267" s="16" t="s">
        <v>150</v>
      </c>
      <c r="BM267" s="219" t="s">
        <v>1470</v>
      </c>
    </row>
    <row r="268" spans="1:65" s="12" customFormat="1" x14ac:dyDescent="0.2">
      <c r="B268" s="221"/>
      <c r="C268" s="222"/>
      <c r="D268" s="223" t="s">
        <v>152</v>
      </c>
      <c r="E268" s="224" t="s">
        <v>1</v>
      </c>
      <c r="F268" s="225" t="s">
        <v>1471</v>
      </c>
      <c r="G268" s="222"/>
      <c r="H268" s="226">
        <v>6</v>
      </c>
      <c r="I268" s="227"/>
      <c r="J268" s="222"/>
      <c r="K268" s="222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152</v>
      </c>
      <c r="AU268" s="232" t="s">
        <v>87</v>
      </c>
      <c r="AV268" s="12" t="s">
        <v>87</v>
      </c>
      <c r="AW268" s="12" t="s">
        <v>35</v>
      </c>
      <c r="AX268" s="12" t="s">
        <v>85</v>
      </c>
      <c r="AY268" s="232" t="s">
        <v>144</v>
      </c>
    </row>
    <row r="269" spans="1:65" s="1" customFormat="1" ht="16.5" customHeight="1" x14ac:dyDescent="0.2">
      <c r="A269" s="33"/>
      <c r="B269" s="34"/>
      <c r="C269" s="254" t="s">
        <v>442</v>
      </c>
      <c r="D269" s="254" t="s">
        <v>341</v>
      </c>
      <c r="E269" s="255" t="s">
        <v>1181</v>
      </c>
      <c r="F269" s="256" t="s">
        <v>1182</v>
      </c>
      <c r="G269" s="257" t="s">
        <v>507</v>
      </c>
      <c r="H269" s="258">
        <v>3</v>
      </c>
      <c r="I269" s="259">
        <v>593.6</v>
      </c>
      <c r="J269" s="258">
        <f>ROUND(I269*H269,2)</f>
        <v>1780.8</v>
      </c>
      <c r="K269" s="260"/>
      <c r="L269" s="261"/>
      <c r="M269" s="262" t="s">
        <v>1</v>
      </c>
      <c r="N269" s="263" t="s">
        <v>43</v>
      </c>
      <c r="O269" s="70"/>
      <c r="P269" s="217">
        <f>O269*H269</f>
        <v>0</v>
      </c>
      <c r="Q269" s="217">
        <v>2.3999999999999998E-3</v>
      </c>
      <c r="R269" s="217">
        <f>Q269*H269</f>
        <v>7.1999999999999998E-3</v>
      </c>
      <c r="S269" s="217">
        <v>0</v>
      </c>
      <c r="T269" s="218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9" t="s">
        <v>195</v>
      </c>
      <c r="AT269" s="219" t="s">
        <v>341</v>
      </c>
      <c r="AU269" s="219" t="s">
        <v>87</v>
      </c>
      <c r="AY269" s="16" t="s">
        <v>144</v>
      </c>
      <c r="BE269" s="220">
        <f>IF(N269="základní",J269,0)</f>
        <v>1780.8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6" t="s">
        <v>85</v>
      </c>
      <c r="BK269" s="220">
        <f>ROUND(I269*H269,2)</f>
        <v>1780.8</v>
      </c>
      <c r="BL269" s="16" t="s">
        <v>150</v>
      </c>
      <c r="BM269" s="219" t="s">
        <v>1472</v>
      </c>
    </row>
    <row r="270" spans="1:65" s="12" customFormat="1" x14ac:dyDescent="0.2">
      <c r="B270" s="221"/>
      <c r="C270" s="222"/>
      <c r="D270" s="223" t="s">
        <v>152</v>
      </c>
      <c r="E270" s="224" t="s">
        <v>1</v>
      </c>
      <c r="F270" s="225" t="s">
        <v>165</v>
      </c>
      <c r="G270" s="222"/>
      <c r="H270" s="226">
        <v>3</v>
      </c>
      <c r="I270" s="227"/>
      <c r="J270" s="222"/>
      <c r="K270" s="222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152</v>
      </c>
      <c r="AU270" s="232" t="s">
        <v>87</v>
      </c>
      <c r="AV270" s="12" t="s">
        <v>87</v>
      </c>
      <c r="AW270" s="12" t="s">
        <v>35</v>
      </c>
      <c r="AX270" s="12" t="s">
        <v>85</v>
      </c>
      <c r="AY270" s="232" t="s">
        <v>144</v>
      </c>
    </row>
    <row r="271" spans="1:65" s="1" customFormat="1" ht="16.5" customHeight="1" x14ac:dyDescent="0.2">
      <c r="A271" s="33"/>
      <c r="B271" s="34"/>
      <c r="C271" s="254" t="s">
        <v>452</v>
      </c>
      <c r="D271" s="254" t="s">
        <v>341</v>
      </c>
      <c r="E271" s="255" t="s">
        <v>1184</v>
      </c>
      <c r="F271" s="256" t="s">
        <v>1185</v>
      </c>
      <c r="G271" s="257" t="s">
        <v>507</v>
      </c>
      <c r="H271" s="258">
        <v>3</v>
      </c>
      <c r="I271" s="259">
        <v>301</v>
      </c>
      <c r="J271" s="258">
        <f>ROUND(I271*H271,2)</f>
        <v>903</v>
      </c>
      <c r="K271" s="260"/>
      <c r="L271" s="261"/>
      <c r="M271" s="262" t="s">
        <v>1</v>
      </c>
      <c r="N271" s="263" t="s">
        <v>43</v>
      </c>
      <c r="O271" s="70"/>
      <c r="P271" s="217">
        <f>O271*H271</f>
        <v>0</v>
      </c>
      <c r="Q271" s="217">
        <v>8.0000000000000004E-4</v>
      </c>
      <c r="R271" s="217">
        <f>Q271*H271</f>
        <v>2.4000000000000002E-3</v>
      </c>
      <c r="S271" s="217">
        <v>0</v>
      </c>
      <c r="T271" s="218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9" t="s">
        <v>195</v>
      </c>
      <c r="AT271" s="219" t="s">
        <v>341</v>
      </c>
      <c r="AU271" s="219" t="s">
        <v>87</v>
      </c>
      <c r="AY271" s="16" t="s">
        <v>144</v>
      </c>
      <c r="BE271" s="220">
        <f>IF(N271="základní",J271,0)</f>
        <v>903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6" t="s">
        <v>85</v>
      </c>
      <c r="BK271" s="220">
        <f>ROUND(I271*H271,2)</f>
        <v>903</v>
      </c>
      <c r="BL271" s="16" t="s">
        <v>150</v>
      </c>
      <c r="BM271" s="219" t="s">
        <v>1473</v>
      </c>
    </row>
    <row r="272" spans="1:65" s="12" customFormat="1" x14ac:dyDescent="0.2">
      <c r="B272" s="221"/>
      <c r="C272" s="222"/>
      <c r="D272" s="223" t="s">
        <v>152</v>
      </c>
      <c r="E272" s="224" t="s">
        <v>1</v>
      </c>
      <c r="F272" s="225" t="s">
        <v>165</v>
      </c>
      <c r="G272" s="222"/>
      <c r="H272" s="226">
        <v>3</v>
      </c>
      <c r="I272" s="227"/>
      <c r="J272" s="222"/>
      <c r="K272" s="222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152</v>
      </c>
      <c r="AU272" s="232" t="s">
        <v>87</v>
      </c>
      <c r="AV272" s="12" t="s">
        <v>87</v>
      </c>
      <c r="AW272" s="12" t="s">
        <v>35</v>
      </c>
      <c r="AX272" s="12" t="s">
        <v>85</v>
      </c>
      <c r="AY272" s="232" t="s">
        <v>144</v>
      </c>
    </row>
    <row r="273" spans="1:65" s="1" customFormat="1" ht="21.75" customHeight="1" x14ac:dyDescent="0.2">
      <c r="A273" s="33"/>
      <c r="B273" s="34"/>
      <c r="C273" s="208" t="s">
        <v>458</v>
      </c>
      <c r="D273" s="208" t="s">
        <v>146</v>
      </c>
      <c r="E273" s="209" t="s">
        <v>551</v>
      </c>
      <c r="F273" s="210" t="s">
        <v>552</v>
      </c>
      <c r="G273" s="211" t="s">
        <v>507</v>
      </c>
      <c r="H273" s="212">
        <v>1</v>
      </c>
      <c r="I273" s="213">
        <v>693</v>
      </c>
      <c r="J273" s="212">
        <f>ROUND(I273*H273,2)</f>
        <v>693</v>
      </c>
      <c r="K273" s="214"/>
      <c r="L273" s="38"/>
      <c r="M273" s="215" t="s">
        <v>1</v>
      </c>
      <c r="N273" s="216" t="s">
        <v>43</v>
      </c>
      <c r="O273" s="70"/>
      <c r="P273" s="217">
        <f>O273*H273</f>
        <v>0</v>
      </c>
      <c r="Q273" s="217">
        <v>1E-4</v>
      </c>
      <c r="R273" s="217">
        <f>Q273*H273</f>
        <v>1E-4</v>
      </c>
      <c r="S273" s="217">
        <v>0</v>
      </c>
      <c r="T273" s="218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9" t="s">
        <v>150</v>
      </c>
      <c r="AT273" s="219" t="s">
        <v>146</v>
      </c>
      <c r="AU273" s="219" t="s">
        <v>87</v>
      </c>
      <c r="AY273" s="16" t="s">
        <v>144</v>
      </c>
      <c r="BE273" s="220">
        <f>IF(N273="základní",J273,0)</f>
        <v>693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6" t="s">
        <v>85</v>
      </c>
      <c r="BK273" s="220">
        <f>ROUND(I273*H273,2)</f>
        <v>693</v>
      </c>
      <c r="BL273" s="16" t="s">
        <v>150</v>
      </c>
      <c r="BM273" s="219" t="s">
        <v>1474</v>
      </c>
    </row>
    <row r="274" spans="1:65" s="12" customFormat="1" x14ac:dyDescent="0.2">
      <c r="B274" s="221"/>
      <c r="C274" s="222"/>
      <c r="D274" s="223" t="s">
        <v>152</v>
      </c>
      <c r="E274" s="224" t="s">
        <v>1</v>
      </c>
      <c r="F274" s="225" t="s">
        <v>1475</v>
      </c>
      <c r="G274" s="222"/>
      <c r="H274" s="226">
        <v>1</v>
      </c>
      <c r="I274" s="227"/>
      <c r="J274" s="222"/>
      <c r="K274" s="222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152</v>
      </c>
      <c r="AU274" s="232" t="s">
        <v>87</v>
      </c>
      <c r="AV274" s="12" t="s">
        <v>87</v>
      </c>
      <c r="AW274" s="12" t="s">
        <v>35</v>
      </c>
      <c r="AX274" s="12" t="s">
        <v>85</v>
      </c>
      <c r="AY274" s="232" t="s">
        <v>144</v>
      </c>
    </row>
    <row r="275" spans="1:65" s="1" customFormat="1" ht="16.5" customHeight="1" x14ac:dyDescent="0.2">
      <c r="A275" s="33"/>
      <c r="B275" s="34"/>
      <c r="C275" s="254" t="s">
        <v>463</v>
      </c>
      <c r="D275" s="254" t="s">
        <v>341</v>
      </c>
      <c r="E275" s="255" t="s">
        <v>556</v>
      </c>
      <c r="F275" s="256" t="s">
        <v>557</v>
      </c>
      <c r="G275" s="257" t="s">
        <v>507</v>
      </c>
      <c r="H275" s="258">
        <v>1</v>
      </c>
      <c r="I275" s="259">
        <v>989.8</v>
      </c>
      <c r="J275" s="258">
        <f>ROUND(I275*H275,2)</f>
        <v>989.8</v>
      </c>
      <c r="K275" s="260"/>
      <c r="L275" s="261"/>
      <c r="M275" s="262" t="s">
        <v>1</v>
      </c>
      <c r="N275" s="263" t="s">
        <v>43</v>
      </c>
      <c r="O275" s="70"/>
      <c r="P275" s="217">
        <f>O275*H275</f>
        <v>0</v>
      </c>
      <c r="Q275" s="217">
        <v>2.0300000000000001E-3</v>
      </c>
      <c r="R275" s="217">
        <f>Q275*H275</f>
        <v>2.0300000000000001E-3</v>
      </c>
      <c r="S275" s="217">
        <v>0</v>
      </c>
      <c r="T275" s="218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9" t="s">
        <v>195</v>
      </c>
      <c r="AT275" s="219" t="s">
        <v>341</v>
      </c>
      <c r="AU275" s="219" t="s">
        <v>87</v>
      </c>
      <c r="AY275" s="16" t="s">
        <v>144</v>
      </c>
      <c r="BE275" s="220">
        <f>IF(N275="základní",J275,0)</f>
        <v>989.8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6" t="s">
        <v>85</v>
      </c>
      <c r="BK275" s="220">
        <f>ROUND(I275*H275,2)</f>
        <v>989.8</v>
      </c>
      <c r="BL275" s="16" t="s">
        <v>150</v>
      </c>
      <c r="BM275" s="219" t="s">
        <v>1476</v>
      </c>
    </row>
    <row r="276" spans="1:65" s="12" customFormat="1" x14ac:dyDescent="0.2">
      <c r="B276" s="221"/>
      <c r="C276" s="222"/>
      <c r="D276" s="223" t="s">
        <v>152</v>
      </c>
      <c r="E276" s="224" t="s">
        <v>1</v>
      </c>
      <c r="F276" s="225" t="s">
        <v>85</v>
      </c>
      <c r="G276" s="222"/>
      <c r="H276" s="226">
        <v>1</v>
      </c>
      <c r="I276" s="227"/>
      <c r="J276" s="222"/>
      <c r="K276" s="222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152</v>
      </c>
      <c r="AU276" s="232" t="s">
        <v>87</v>
      </c>
      <c r="AV276" s="12" t="s">
        <v>87</v>
      </c>
      <c r="AW276" s="12" t="s">
        <v>35</v>
      </c>
      <c r="AX276" s="12" t="s">
        <v>85</v>
      </c>
      <c r="AY276" s="232" t="s">
        <v>144</v>
      </c>
    </row>
    <row r="277" spans="1:65" s="1" customFormat="1" ht="21.75" customHeight="1" x14ac:dyDescent="0.2">
      <c r="A277" s="33"/>
      <c r="B277" s="34"/>
      <c r="C277" s="208" t="s">
        <v>468</v>
      </c>
      <c r="D277" s="208" t="s">
        <v>146</v>
      </c>
      <c r="E277" s="209" t="s">
        <v>594</v>
      </c>
      <c r="F277" s="210" t="s">
        <v>595</v>
      </c>
      <c r="G277" s="211" t="s">
        <v>596</v>
      </c>
      <c r="H277" s="212">
        <v>5</v>
      </c>
      <c r="I277" s="213">
        <v>1373.4</v>
      </c>
      <c r="J277" s="212">
        <f>ROUND(I277*H277,2)</f>
        <v>6867</v>
      </c>
      <c r="K277" s="214"/>
      <c r="L277" s="38"/>
      <c r="M277" s="215" t="s">
        <v>1</v>
      </c>
      <c r="N277" s="216" t="s">
        <v>43</v>
      </c>
      <c r="O277" s="70"/>
      <c r="P277" s="217">
        <f>O277*H277</f>
        <v>0</v>
      </c>
      <c r="Q277" s="217">
        <v>3.1E-4</v>
      </c>
      <c r="R277" s="217">
        <f>Q277*H277</f>
        <v>1.5499999999999999E-3</v>
      </c>
      <c r="S277" s="217">
        <v>0</v>
      </c>
      <c r="T277" s="218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9" t="s">
        <v>150</v>
      </c>
      <c r="AT277" s="219" t="s">
        <v>146</v>
      </c>
      <c r="AU277" s="219" t="s">
        <v>87</v>
      </c>
      <c r="AY277" s="16" t="s">
        <v>144</v>
      </c>
      <c r="BE277" s="220">
        <f>IF(N277="základní",J277,0)</f>
        <v>6867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6" t="s">
        <v>85</v>
      </c>
      <c r="BK277" s="220">
        <f>ROUND(I277*H277,2)</f>
        <v>6867</v>
      </c>
      <c r="BL277" s="16" t="s">
        <v>150</v>
      </c>
      <c r="BM277" s="219" t="s">
        <v>1477</v>
      </c>
    </row>
    <row r="278" spans="1:65" s="12" customFormat="1" x14ac:dyDescent="0.2">
      <c r="B278" s="221"/>
      <c r="C278" s="222"/>
      <c r="D278" s="223" t="s">
        <v>152</v>
      </c>
      <c r="E278" s="224" t="s">
        <v>1</v>
      </c>
      <c r="F278" s="225" t="s">
        <v>1478</v>
      </c>
      <c r="G278" s="222"/>
      <c r="H278" s="226">
        <v>5</v>
      </c>
      <c r="I278" s="227"/>
      <c r="J278" s="222"/>
      <c r="K278" s="222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152</v>
      </c>
      <c r="AU278" s="232" t="s">
        <v>87</v>
      </c>
      <c r="AV278" s="12" t="s">
        <v>87</v>
      </c>
      <c r="AW278" s="12" t="s">
        <v>35</v>
      </c>
      <c r="AX278" s="12" t="s">
        <v>85</v>
      </c>
      <c r="AY278" s="232" t="s">
        <v>144</v>
      </c>
    </row>
    <row r="279" spans="1:65" s="1" customFormat="1" ht="21.75" customHeight="1" x14ac:dyDescent="0.2">
      <c r="A279" s="33"/>
      <c r="B279" s="34"/>
      <c r="C279" s="208" t="s">
        <v>473</v>
      </c>
      <c r="D279" s="208" t="s">
        <v>146</v>
      </c>
      <c r="E279" s="209" t="s">
        <v>600</v>
      </c>
      <c r="F279" s="210" t="s">
        <v>601</v>
      </c>
      <c r="G279" s="211" t="s">
        <v>596</v>
      </c>
      <c r="H279" s="212">
        <v>5</v>
      </c>
      <c r="I279" s="213">
        <v>1377.6</v>
      </c>
      <c r="J279" s="212">
        <f>ROUND(I279*H279,2)</f>
        <v>6888</v>
      </c>
      <c r="K279" s="214"/>
      <c r="L279" s="38"/>
      <c r="M279" s="215" t="s">
        <v>1</v>
      </c>
      <c r="N279" s="216" t="s">
        <v>43</v>
      </c>
      <c r="O279" s="70"/>
      <c r="P279" s="217">
        <f>O279*H279</f>
        <v>0</v>
      </c>
      <c r="Q279" s="217">
        <v>3.1E-4</v>
      </c>
      <c r="R279" s="217">
        <f>Q279*H279</f>
        <v>1.5499999999999999E-3</v>
      </c>
      <c r="S279" s="217">
        <v>0</v>
      </c>
      <c r="T279" s="218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9" t="s">
        <v>150</v>
      </c>
      <c r="AT279" s="219" t="s">
        <v>146</v>
      </c>
      <c r="AU279" s="219" t="s">
        <v>87</v>
      </c>
      <c r="AY279" s="16" t="s">
        <v>144</v>
      </c>
      <c r="BE279" s="220">
        <f>IF(N279="základní",J279,0)</f>
        <v>6888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6" t="s">
        <v>85</v>
      </c>
      <c r="BK279" s="220">
        <f>ROUND(I279*H279,2)</f>
        <v>6888</v>
      </c>
      <c r="BL279" s="16" t="s">
        <v>150</v>
      </c>
      <c r="BM279" s="219" t="s">
        <v>1479</v>
      </c>
    </row>
    <row r="280" spans="1:65" s="12" customFormat="1" x14ac:dyDescent="0.2">
      <c r="B280" s="221"/>
      <c r="C280" s="222"/>
      <c r="D280" s="223" t="s">
        <v>152</v>
      </c>
      <c r="E280" s="224" t="s">
        <v>1</v>
      </c>
      <c r="F280" s="225" t="s">
        <v>1480</v>
      </c>
      <c r="G280" s="222"/>
      <c r="H280" s="226">
        <v>5</v>
      </c>
      <c r="I280" s="227"/>
      <c r="J280" s="222"/>
      <c r="K280" s="222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152</v>
      </c>
      <c r="AU280" s="232" t="s">
        <v>87</v>
      </c>
      <c r="AV280" s="12" t="s">
        <v>87</v>
      </c>
      <c r="AW280" s="12" t="s">
        <v>35</v>
      </c>
      <c r="AX280" s="12" t="s">
        <v>85</v>
      </c>
      <c r="AY280" s="232" t="s">
        <v>144</v>
      </c>
    </row>
    <row r="281" spans="1:65" s="1" customFormat="1" ht="21.75" customHeight="1" x14ac:dyDescent="0.2">
      <c r="A281" s="33"/>
      <c r="B281" s="34"/>
      <c r="C281" s="208" t="s">
        <v>478</v>
      </c>
      <c r="D281" s="208" t="s">
        <v>146</v>
      </c>
      <c r="E281" s="209" t="s">
        <v>610</v>
      </c>
      <c r="F281" s="210" t="s">
        <v>611</v>
      </c>
      <c r="G281" s="211" t="s">
        <v>507</v>
      </c>
      <c r="H281" s="212">
        <v>28</v>
      </c>
      <c r="I281" s="213">
        <v>1262.8</v>
      </c>
      <c r="J281" s="212">
        <f>ROUND(I281*H281,2)</f>
        <v>35358.400000000001</v>
      </c>
      <c r="K281" s="214"/>
      <c r="L281" s="38"/>
      <c r="M281" s="215" t="s">
        <v>1</v>
      </c>
      <c r="N281" s="216" t="s">
        <v>43</v>
      </c>
      <c r="O281" s="70"/>
      <c r="P281" s="217">
        <f>O281*H281</f>
        <v>0</v>
      </c>
      <c r="Q281" s="217">
        <v>9.1800000000000007E-3</v>
      </c>
      <c r="R281" s="217">
        <f>Q281*H281</f>
        <v>0.25704000000000005</v>
      </c>
      <c r="S281" s="217">
        <v>0</v>
      </c>
      <c r="T281" s="218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9" t="s">
        <v>150</v>
      </c>
      <c r="AT281" s="219" t="s">
        <v>146</v>
      </c>
      <c r="AU281" s="219" t="s">
        <v>87</v>
      </c>
      <c r="AY281" s="16" t="s">
        <v>144</v>
      </c>
      <c r="BE281" s="220">
        <f>IF(N281="základní",J281,0)</f>
        <v>35358.400000000001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6" t="s">
        <v>85</v>
      </c>
      <c r="BK281" s="220">
        <f>ROUND(I281*H281,2)</f>
        <v>35358.400000000001</v>
      </c>
      <c r="BL281" s="16" t="s">
        <v>150</v>
      </c>
      <c r="BM281" s="219" t="s">
        <v>1481</v>
      </c>
    </row>
    <row r="282" spans="1:65" s="12" customFormat="1" x14ac:dyDescent="0.2">
      <c r="B282" s="221"/>
      <c r="C282" s="222"/>
      <c r="D282" s="223" t="s">
        <v>152</v>
      </c>
      <c r="E282" s="224" t="s">
        <v>1</v>
      </c>
      <c r="F282" s="225" t="s">
        <v>1482</v>
      </c>
      <c r="G282" s="222"/>
      <c r="H282" s="226">
        <v>28</v>
      </c>
      <c r="I282" s="227"/>
      <c r="J282" s="222"/>
      <c r="K282" s="222"/>
      <c r="L282" s="228"/>
      <c r="M282" s="229"/>
      <c r="N282" s="230"/>
      <c r="O282" s="230"/>
      <c r="P282" s="230"/>
      <c r="Q282" s="230"/>
      <c r="R282" s="230"/>
      <c r="S282" s="230"/>
      <c r="T282" s="231"/>
      <c r="AT282" s="232" t="s">
        <v>152</v>
      </c>
      <c r="AU282" s="232" t="s">
        <v>87</v>
      </c>
      <c r="AV282" s="12" t="s">
        <v>87</v>
      </c>
      <c r="AW282" s="12" t="s">
        <v>35</v>
      </c>
      <c r="AX282" s="12" t="s">
        <v>85</v>
      </c>
      <c r="AY282" s="232" t="s">
        <v>144</v>
      </c>
    </row>
    <row r="283" spans="1:65" s="1" customFormat="1" ht="21.75" customHeight="1" x14ac:dyDescent="0.2">
      <c r="A283" s="33"/>
      <c r="B283" s="34"/>
      <c r="C283" s="254" t="s">
        <v>483</v>
      </c>
      <c r="D283" s="254" t="s">
        <v>341</v>
      </c>
      <c r="E283" s="255" t="s">
        <v>615</v>
      </c>
      <c r="F283" s="256" t="s">
        <v>616</v>
      </c>
      <c r="G283" s="257" t="s">
        <v>507</v>
      </c>
      <c r="H283" s="258">
        <v>4</v>
      </c>
      <c r="I283" s="259">
        <v>229.6</v>
      </c>
      <c r="J283" s="258">
        <f>ROUND(I283*H283,2)</f>
        <v>918.4</v>
      </c>
      <c r="K283" s="260"/>
      <c r="L283" s="261"/>
      <c r="M283" s="262" t="s">
        <v>1</v>
      </c>
      <c r="N283" s="263" t="s">
        <v>43</v>
      </c>
      <c r="O283" s="70"/>
      <c r="P283" s="217">
        <f>O283*H283</f>
        <v>0</v>
      </c>
      <c r="Q283" s="217">
        <v>0.04</v>
      </c>
      <c r="R283" s="217">
        <f>Q283*H283</f>
        <v>0.16</v>
      </c>
      <c r="S283" s="217">
        <v>0</v>
      </c>
      <c r="T283" s="218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9" t="s">
        <v>195</v>
      </c>
      <c r="AT283" s="219" t="s">
        <v>341</v>
      </c>
      <c r="AU283" s="219" t="s">
        <v>87</v>
      </c>
      <c r="AY283" s="16" t="s">
        <v>144</v>
      </c>
      <c r="BE283" s="220">
        <f>IF(N283="základní",J283,0)</f>
        <v>918.4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6" t="s">
        <v>85</v>
      </c>
      <c r="BK283" s="220">
        <f>ROUND(I283*H283,2)</f>
        <v>918.4</v>
      </c>
      <c r="BL283" s="16" t="s">
        <v>150</v>
      </c>
      <c r="BM283" s="219" t="s">
        <v>1483</v>
      </c>
    </row>
    <row r="284" spans="1:65" s="12" customFormat="1" x14ac:dyDescent="0.2">
      <c r="B284" s="221"/>
      <c r="C284" s="222"/>
      <c r="D284" s="223" t="s">
        <v>152</v>
      </c>
      <c r="E284" s="224" t="s">
        <v>1</v>
      </c>
      <c r="F284" s="225" t="s">
        <v>150</v>
      </c>
      <c r="G284" s="222"/>
      <c r="H284" s="226">
        <v>4</v>
      </c>
      <c r="I284" s="227"/>
      <c r="J284" s="222"/>
      <c r="K284" s="222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152</v>
      </c>
      <c r="AU284" s="232" t="s">
        <v>87</v>
      </c>
      <c r="AV284" s="12" t="s">
        <v>87</v>
      </c>
      <c r="AW284" s="12" t="s">
        <v>35</v>
      </c>
      <c r="AX284" s="12" t="s">
        <v>85</v>
      </c>
      <c r="AY284" s="232" t="s">
        <v>144</v>
      </c>
    </row>
    <row r="285" spans="1:65" s="1" customFormat="1" ht="21.75" customHeight="1" x14ac:dyDescent="0.2">
      <c r="A285" s="33"/>
      <c r="B285" s="34"/>
      <c r="C285" s="254" t="s">
        <v>488</v>
      </c>
      <c r="D285" s="254" t="s">
        <v>341</v>
      </c>
      <c r="E285" s="255" t="s">
        <v>619</v>
      </c>
      <c r="F285" s="256" t="s">
        <v>620</v>
      </c>
      <c r="G285" s="257" t="s">
        <v>507</v>
      </c>
      <c r="H285" s="258">
        <v>3</v>
      </c>
      <c r="I285" s="259">
        <v>264.60000000000002</v>
      </c>
      <c r="J285" s="258">
        <f>ROUND(I285*H285,2)</f>
        <v>793.8</v>
      </c>
      <c r="K285" s="260"/>
      <c r="L285" s="261"/>
      <c r="M285" s="262" t="s">
        <v>1</v>
      </c>
      <c r="N285" s="263" t="s">
        <v>43</v>
      </c>
      <c r="O285" s="70"/>
      <c r="P285" s="217">
        <f>O285*H285</f>
        <v>0</v>
      </c>
      <c r="Q285" s="217">
        <v>5.0999999999999997E-2</v>
      </c>
      <c r="R285" s="217">
        <f>Q285*H285</f>
        <v>0.153</v>
      </c>
      <c r="S285" s="217">
        <v>0</v>
      </c>
      <c r="T285" s="218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9" t="s">
        <v>195</v>
      </c>
      <c r="AT285" s="219" t="s">
        <v>341</v>
      </c>
      <c r="AU285" s="219" t="s">
        <v>87</v>
      </c>
      <c r="AY285" s="16" t="s">
        <v>144</v>
      </c>
      <c r="BE285" s="220">
        <f>IF(N285="základní",J285,0)</f>
        <v>793.8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6" t="s">
        <v>85</v>
      </c>
      <c r="BK285" s="220">
        <f>ROUND(I285*H285,2)</f>
        <v>793.8</v>
      </c>
      <c r="BL285" s="16" t="s">
        <v>150</v>
      </c>
      <c r="BM285" s="219" t="s">
        <v>1484</v>
      </c>
    </row>
    <row r="286" spans="1:65" s="12" customFormat="1" x14ac:dyDescent="0.2">
      <c r="B286" s="221"/>
      <c r="C286" s="222"/>
      <c r="D286" s="223" t="s">
        <v>152</v>
      </c>
      <c r="E286" s="224" t="s">
        <v>1</v>
      </c>
      <c r="F286" s="225" t="s">
        <v>165</v>
      </c>
      <c r="G286" s="222"/>
      <c r="H286" s="226">
        <v>3</v>
      </c>
      <c r="I286" s="227"/>
      <c r="J286" s="222"/>
      <c r="K286" s="222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152</v>
      </c>
      <c r="AU286" s="232" t="s">
        <v>87</v>
      </c>
      <c r="AV286" s="12" t="s">
        <v>87</v>
      </c>
      <c r="AW286" s="12" t="s">
        <v>35</v>
      </c>
      <c r="AX286" s="12" t="s">
        <v>85</v>
      </c>
      <c r="AY286" s="232" t="s">
        <v>144</v>
      </c>
    </row>
    <row r="287" spans="1:65" s="1" customFormat="1" ht="21.75" customHeight="1" x14ac:dyDescent="0.2">
      <c r="A287" s="33"/>
      <c r="B287" s="34"/>
      <c r="C287" s="254" t="s">
        <v>493</v>
      </c>
      <c r="D287" s="254" t="s">
        <v>341</v>
      </c>
      <c r="E287" s="255" t="s">
        <v>623</v>
      </c>
      <c r="F287" s="256" t="s">
        <v>624</v>
      </c>
      <c r="G287" s="257" t="s">
        <v>507</v>
      </c>
      <c r="H287" s="258">
        <v>7</v>
      </c>
      <c r="I287" s="259">
        <v>282.8</v>
      </c>
      <c r="J287" s="258">
        <f>ROUND(I287*H287,2)</f>
        <v>1979.6</v>
      </c>
      <c r="K287" s="260"/>
      <c r="L287" s="261"/>
      <c r="M287" s="262" t="s">
        <v>1</v>
      </c>
      <c r="N287" s="263" t="s">
        <v>43</v>
      </c>
      <c r="O287" s="70"/>
      <c r="P287" s="217">
        <f>O287*H287</f>
        <v>0</v>
      </c>
      <c r="Q287" s="217">
        <v>6.8000000000000005E-2</v>
      </c>
      <c r="R287" s="217">
        <f>Q287*H287</f>
        <v>0.47600000000000003</v>
      </c>
      <c r="S287" s="217">
        <v>0</v>
      </c>
      <c r="T287" s="218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9" t="s">
        <v>195</v>
      </c>
      <c r="AT287" s="219" t="s">
        <v>341</v>
      </c>
      <c r="AU287" s="219" t="s">
        <v>87</v>
      </c>
      <c r="AY287" s="16" t="s">
        <v>144</v>
      </c>
      <c r="BE287" s="220">
        <f>IF(N287="základní",J287,0)</f>
        <v>1979.6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6" t="s">
        <v>85</v>
      </c>
      <c r="BK287" s="220">
        <f>ROUND(I287*H287,2)</f>
        <v>1979.6</v>
      </c>
      <c r="BL287" s="16" t="s">
        <v>150</v>
      </c>
      <c r="BM287" s="219" t="s">
        <v>1485</v>
      </c>
    </row>
    <row r="288" spans="1:65" s="12" customFormat="1" x14ac:dyDescent="0.2">
      <c r="B288" s="221"/>
      <c r="C288" s="222"/>
      <c r="D288" s="223" t="s">
        <v>152</v>
      </c>
      <c r="E288" s="224" t="s">
        <v>1</v>
      </c>
      <c r="F288" s="225" t="s">
        <v>190</v>
      </c>
      <c r="G288" s="222"/>
      <c r="H288" s="226">
        <v>7</v>
      </c>
      <c r="I288" s="227"/>
      <c r="J288" s="222"/>
      <c r="K288" s="222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152</v>
      </c>
      <c r="AU288" s="232" t="s">
        <v>87</v>
      </c>
      <c r="AV288" s="12" t="s">
        <v>87</v>
      </c>
      <c r="AW288" s="12" t="s">
        <v>35</v>
      </c>
      <c r="AX288" s="12" t="s">
        <v>85</v>
      </c>
      <c r="AY288" s="232" t="s">
        <v>144</v>
      </c>
    </row>
    <row r="289" spans="1:65" s="1" customFormat="1" ht="21.75" customHeight="1" x14ac:dyDescent="0.2">
      <c r="A289" s="33"/>
      <c r="B289" s="34"/>
      <c r="C289" s="254" t="s">
        <v>498</v>
      </c>
      <c r="D289" s="254" t="s">
        <v>341</v>
      </c>
      <c r="E289" s="255" t="s">
        <v>627</v>
      </c>
      <c r="F289" s="256" t="s">
        <v>628</v>
      </c>
      <c r="G289" s="257" t="s">
        <v>507</v>
      </c>
      <c r="H289" s="258">
        <v>2</v>
      </c>
      <c r="I289" s="259">
        <v>312.2</v>
      </c>
      <c r="J289" s="258">
        <f>ROUND(I289*H289,2)</f>
        <v>624.4</v>
      </c>
      <c r="K289" s="260"/>
      <c r="L289" s="261"/>
      <c r="M289" s="262" t="s">
        <v>1</v>
      </c>
      <c r="N289" s="263" t="s">
        <v>43</v>
      </c>
      <c r="O289" s="70"/>
      <c r="P289" s="217">
        <f>O289*H289</f>
        <v>0</v>
      </c>
      <c r="Q289" s="217">
        <v>8.1000000000000003E-2</v>
      </c>
      <c r="R289" s="217">
        <f>Q289*H289</f>
        <v>0.16200000000000001</v>
      </c>
      <c r="S289" s="217">
        <v>0</v>
      </c>
      <c r="T289" s="218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19" t="s">
        <v>195</v>
      </c>
      <c r="AT289" s="219" t="s">
        <v>341</v>
      </c>
      <c r="AU289" s="219" t="s">
        <v>87</v>
      </c>
      <c r="AY289" s="16" t="s">
        <v>144</v>
      </c>
      <c r="BE289" s="220">
        <f>IF(N289="základní",J289,0)</f>
        <v>624.4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6" t="s">
        <v>85</v>
      </c>
      <c r="BK289" s="220">
        <f>ROUND(I289*H289,2)</f>
        <v>624.4</v>
      </c>
      <c r="BL289" s="16" t="s">
        <v>150</v>
      </c>
      <c r="BM289" s="219" t="s">
        <v>1486</v>
      </c>
    </row>
    <row r="290" spans="1:65" s="12" customFormat="1" x14ac:dyDescent="0.2">
      <c r="B290" s="221"/>
      <c r="C290" s="222"/>
      <c r="D290" s="223" t="s">
        <v>152</v>
      </c>
      <c r="E290" s="224" t="s">
        <v>1</v>
      </c>
      <c r="F290" s="225" t="s">
        <v>87</v>
      </c>
      <c r="G290" s="222"/>
      <c r="H290" s="226">
        <v>2</v>
      </c>
      <c r="I290" s="227"/>
      <c r="J290" s="222"/>
      <c r="K290" s="222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152</v>
      </c>
      <c r="AU290" s="232" t="s">
        <v>87</v>
      </c>
      <c r="AV290" s="12" t="s">
        <v>87</v>
      </c>
      <c r="AW290" s="12" t="s">
        <v>35</v>
      </c>
      <c r="AX290" s="12" t="s">
        <v>85</v>
      </c>
      <c r="AY290" s="232" t="s">
        <v>144</v>
      </c>
    </row>
    <row r="291" spans="1:65" s="1" customFormat="1" ht="21.75" customHeight="1" x14ac:dyDescent="0.2">
      <c r="A291" s="33"/>
      <c r="B291" s="34"/>
      <c r="C291" s="254" t="s">
        <v>504</v>
      </c>
      <c r="D291" s="254" t="s">
        <v>341</v>
      </c>
      <c r="E291" s="255" t="s">
        <v>631</v>
      </c>
      <c r="F291" s="256" t="s">
        <v>1200</v>
      </c>
      <c r="G291" s="257" t="s">
        <v>507</v>
      </c>
      <c r="H291" s="258">
        <v>5</v>
      </c>
      <c r="I291" s="259">
        <v>1019.2</v>
      </c>
      <c r="J291" s="258">
        <f>ROUND(I291*H291,2)</f>
        <v>5096</v>
      </c>
      <c r="K291" s="260"/>
      <c r="L291" s="261"/>
      <c r="M291" s="262" t="s">
        <v>1</v>
      </c>
      <c r="N291" s="263" t="s">
        <v>43</v>
      </c>
      <c r="O291" s="70"/>
      <c r="P291" s="217">
        <f>O291*H291</f>
        <v>0</v>
      </c>
      <c r="Q291" s="217">
        <v>0.26200000000000001</v>
      </c>
      <c r="R291" s="217">
        <f>Q291*H291</f>
        <v>1.31</v>
      </c>
      <c r="S291" s="217">
        <v>0</v>
      </c>
      <c r="T291" s="218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9" t="s">
        <v>195</v>
      </c>
      <c r="AT291" s="219" t="s">
        <v>341</v>
      </c>
      <c r="AU291" s="219" t="s">
        <v>87</v>
      </c>
      <c r="AY291" s="16" t="s">
        <v>144</v>
      </c>
      <c r="BE291" s="220">
        <f>IF(N291="základní",J291,0)</f>
        <v>5096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6" t="s">
        <v>85</v>
      </c>
      <c r="BK291" s="220">
        <f>ROUND(I291*H291,2)</f>
        <v>5096</v>
      </c>
      <c r="BL291" s="16" t="s">
        <v>150</v>
      </c>
      <c r="BM291" s="219" t="s">
        <v>1487</v>
      </c>
    </row>
    <row r="292" spans="1:65" s="12" customFormat="1" x14ac:dyDescent="0.2">
      <c r="B292" s="221"/>
      <c r="C292" s="222"/>
      <c r="D292" s="223" t="s">
        <v>152</v>
      </c>
      <c r="E292" s="224" t="s">
        <v>1</v>
      </c>
      <c r="F292" s="225" t="s">
        <v>178</v>
      </c>
      <c r="G292" s="222"/>
      <c r="H292" s="226">
        <v>5</v>
      </c>
      <c r="I292" s="227"/>
      <c r="J292" s="222"/>
      <c r="K292" s="222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152</v>
      </c>
      <c r="AU292" s="232" t="s">
        <v>87</v>
      </c>
      <c r="AV292" s="12" t="s">
        <v>87</v>
      </c>
      <c r="AW292" s="12" t="s">
        <v>35</v>
      </c>
      <c r="AX292" s="12" t="s">
        <v>85</v>
      </c>
      <c r="AY292" s="232" t="s">
        <v>144</v>
      </c>
    </row>
    <row r="293" spans="1:65" s="1" customFormat="1" ht="21.75" customHeight="1" x14ac:dyDescent="0.2">
      <c r="A293" s="33"/>
      <c r="B293" s="34"/>
      <c r="C293" s="254" t="s">
        <v>510</v>
      </c>
      <c r="D293" s="254" t="s">
        <v>341</v>
      </c>
      <c r="E293" s="255" t="s">
        <v>635</v>
      </c>
      <c r="F293" s="256" t="s">
        <v>1202</v>
      </c>
      <c r="G293" s="257" t="s">
        <v>507</v>
      </c>
      <c r="H293" s="258">
        <v>5</v>
      </c>
      <c r="I293" s="259">
        <v>1464.4</v>
      </c>
      <c r="J293" s="258">
        <f>ROUND(I293*H293,2)</f>
        <v>7322</v>
      </c>
      <c r="K293" s="260"/>
      <c r="L293" s="261"/>
      <c r="M293" s="262" t="s">
        <v>1</v>
      </c>
      <c r="N293" s="263" t="s">
        <v>43</v>
      </c>
      <c r="O293" s="70"/>
      <c r="P293" s="217">
        <f>O293*H293</f>
        <v>0</v>
      </c>
      <c r="Q293" s="217">
        <v>0.52600000000000002</v>
      </c>
      <c r="R293" s="217">
        <f>Q293*H293</f>
        <v>2.63</v>
      </c>
      <c r="S293" s="217">
        <v>0</v>
      </c>
      <c r="T293" s="218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9" t="s">
        <v>195</v>
      </c>
      <c r="AT293" s="219" t="s">
        <v>341</v>
      </c>
      <c r="AU293" s="219" t="s">
        <v>87</v>
      </c>
      <c r="AY293" s="16" t="s">
        <v>144</v>
      </c>
      <c r="BE293" s="220">
        <f>IF(N293="základní",J293,0)</f>
        <v>7322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6" t="s">
        <v>85</v>
      </c>
      <c r="BK293" s="220">
        <f>ROUND(I293*H293,2)</f>
        <v>7322</v>
      </c>
      <c r="BL293" s="16" t="s">
        <v>150</v>
      </c>
      <c r="BM293" s="219" t="s">
        <v>1488</v>
      </c>
    </row>
    <row r="294" spans="1:65" s="12" customFormat="1" x14ac:dyDescent="0.2">
      <c r="B294" s="221"/>
      <c r="C294" s="222"/>
      <c r="D294" s="223" t="s">
        <v>152</v>
      </c>
      <c r="E294" s="224" t="s">
        <v>1</v>
      </c>
      <c r="F294" s="225" t="s">
        <v>178</v>
      </c>
      <c r="G294" s="222"/>
      <c r="H294" s="226">
        <v>5</v>
      </c>
      <c r="I294" s="227"/>
      <c r="J294" s="222"/>
      <c r="K294" s="222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152</v>
      </c>
      <c r="AU294" s="232" t="s">
        <v>87</v>
      </c>
      <c r="AV294" s="12" t="s">
        <v>87</v>
      </c>
      <c r="AW294" s="12" t="s">
        <v>35</v>
      </c>
      <c r="AX294" s="12" t="s">
        <v>85</v>
      </c>
      <c r="AY294" s="232" t="s">
        <v>144</v>
      </c>
    </row>
    <row r="295" spans="1:65" s="1" customFormat="1" ht="21.75" customHeight="1" x14ac:dyDescent="0.2">
      <c r="A295" s="33"/>
      <c r="B295" s="34"/>
      <c r="C295" s="254" t="s">
        <v>514</v>
      </c>
      <c r="D295" s="254" t="s">
        <v>341</v>
      </c>
      <c r="E295" s="255" t="s">
        <v>639</v>
      </c>
      <c r="F295" s="256" t="s">
        <v>1204</v>
      </c>
      <c r="G295" s="257" t="s">
        <v>507</v>
      </c>
      <c r="H295" s="258">
        <v>2</v>
      </c>
      <c r="I295" s="259">
        <v>2476.6</v>
      </c>
      <c r="J295" s="258">
        <f>ROUND(I295*H295,2)</f>
        <v>4953.2</v>
      </c>
      <c r="K295" s="260"/>
      <c r="L295" s="261"/>
      <c r="M295" s="262" t="s">
        <v>1</v>
      </c>
      <c r="N295" s="263" t="s">
        <v>43</v>
      </c>
      <c r="O295" s="70"/>
      <c r="P295" s="217">
        <f>O295*H295</f>
        <v>0</v>
      </c>
      <c r="Q295" s="217">
        <v>1.054</v>
      </c>
      <c r="R295" s="217">
        <f>Q295*H295</f>
        <v>2.1080000000000001</v>
      </c>
      <c r="S295" s="217">
        <v>0</v>
      </c>
      <c r="T295" s="218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9" t="s">
        <v>195</v>
      </c>
      <c r="AT295" s="219" t="s">
        <v>341</v>
      </c>
      <c r="AU295" s="219" t="s">
        <v>87</v>
      </c>
      <c r="AY295" s="16" t="s">
        <v>144</v>
      </c>
      <c r="BE295" s="220">
        <f>IF(N295="základní",J295,0)</f>
        <v>4953.2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6" t="s">
        <v>85</v>
      </c>
      <c r="BK295" s="220">
        <f>ROUND(I295*H295,2)</f>
        <v>4953.2</v>
      </c>
      <c r="BL295" s="16" t="s">
        <v>150</v>
      </c>
      <c r="BM295" s="219" t="s">
        <v>1489</v>
      </c>
    </row>
    <row r="296" spans="1:65" s="12" customFormat="1" x14ac:dyDescent="0.2">
      <c r="B296" s="221"/>
      <c r="C296" s="222"/>
      <c r="D296" s="223" t="s">
        <v>152</v>
      </c>
      <c r="E296" s="224" t="s">
        <v>1</v>
      </c>
      <c r="F296" s="225" t="s">
        <v>87</v>
      </c>
      <c r="G296" s="222"/>
      <c r="H296" s="226">
        <v>2</v>
      </c>
      <c r="I296" s="227"/>
      <c r="J296" s="222"/>
      <c r="K296" s="222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152</v>
      </c>
      <c r="AU296" s="232" t="s">
        <v>87</v>
      </c>
      <c r="AV296" s="12" t="s">
        <v>87</v>
      </c>
      <c r="AW296" s="12" t="s">
        <v>35</v>
      </c>
      <c r="AX296" s="12" t="s">
        <v>85</v>
      </c>
      <c r="AY296" s="232" t="s">
        <v>144</v>
      </c>
    </row>
    <row r="297" spans="1:65" s="1" customFormat="1" ht="21.75" customHeight="1" x14ac:dyDescent="0.2">
      <c r="A297" s="33"/>
      <c r="B297" s="34"/>
      <c r="C297" s="208" t="s">
        <v>519</v>
      </c>
      <c r="D297" s="208" t="s">
        <v>146</v>
      </c>
      <c r="E297" s="209" t="s">
        <v>643</v>
      </c>
      <c r="F297" s="210" t="s">
        <v>644</v>
      </c>
      <c r="G297" s="211" t="s">
        <v>507</v>
      </c>
      <c r="H297" s="212">
        <v>6</v>
      </c>
      <c r="I297" s="213">
        <v>1309</v>
      </c>
      <c r="J297" s="212">
        <f>ROUND(I297*H297,2)</f>
        <v>7854</v>
      </c>
      <c r="K297" s="214"/>
      <c r="L297" s="38"/>
      <c r="M297" s="215" t="s">
        <v>1</v>
      </c>
      <c r="N297" s="216" t="s">
        <v>43</v>
      </c>
      <c r="O297" s="70"/>
      <c r="P297" s="217">
        <f>O297*H297</f>
        <v>0</v>
      </c>
      <c r="Q297" s="217">
        <v>1.1469999999999999E-2</v>
      </c>
      <c r="R297" s="217">
        <f>Q297*H297</f>
        <v>6.8819999999999992E-2</v>
      </c>
      <c r="S297" s="217">
        <v>0</v>
      </c>
      <c r="T297" s="218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9" t="s">
        <v>150</v>
      </c>
      <c r="AT297" s="219" t="s">
        <v>146</v>
      </c>
      <c r="AU297" s="219" t="s">
        <v>87</v>
      </c>
      <c r="AY297" s="16" t="s">
        <v>144</v>
      </c>
      <c r="BE297" s="220">
        <f>IF(N297="základní",J297,0)</f>
        <v>7854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6" t="s">
        <v>85</v>
      </c>
      <c r="BK297" s="220">
        <f>ROUND(I297*H297,2)</f>
        <v>7854</v>
      </c>
      <c r="BL297" s="16" t="s">
        <v>150</v>
      </c>
      <c r="BM297" s="219" t="s">
        <v>1490</v>
      </c>
    </row>
    <row r="298" spans="1:65" s="12" customFormat="1" x14ac:dyDescent="0.2">
      <c r="B298" s="221"/>
      <c r="C298" s="222"/>
      <c r="D298" s="223" t="s">
        <v>152</v>
      </c>
      <c r="E298" s="224" t="s">
        <v>1</v>
      </c>
      <c r="F298" s="225" t="s">
        <v>1491</v>
      </c>
      <c r="G298" s="222"/>
      <c r="H298" s="226">
        <v>6</v>
      </c>
      <c r="I298" s="227"/>
      <c r="J298" s="222"/>
      <c r="K298" s="222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152</v>
      </c>
      <c r="AU298" s="232" t="s">
        <v>87</v>
      </c>
      <c r="AV298" s="12" t="s">
        <v>87</v>
      </c>
      <c r="AW298" s="12" t="s">
        <v>35</v>
      </c>
      <c r="AX298" s="12" t="s">
        <v>85</v>
      </c>
      <c r="AY298" s="232" t="s">
        <v>144</v>
      </c>
    </row>
    <row r="299" spans="1:65" s="1" customFormat="1" ht="21.75" customHeight="1" x14ac:dyDescent="0.2">
      <c r="A299" s="33"/>
      <c r="B299" s="34"/>
      <c r="C299" s="254" t="s">
        <v>523</v>
      </c>
      <c r="D299" s="254" t="s">
        <v>341</v>
      </c>
      <c r="E299" s="255" t="s">
        <v>648</v>
      </c>
      <c r="F299" s="256" t="s">
        <v>649</v>
      </c>
      <c r="G299" s="257" t="s">
        <v>507</v>
      </c>
      <c r="H299" s="258">
        <v>6</v>
      </c>
      <c r="I299" s="259">
        <v>1894.2</v>
      </c>
      <c r="J299" s="258">
        <f>ROUND(I299*H299,2)</f>
        <v>11365.2</v>
      </c>
      <c r="K299" s="260"/>
      <c r="L299" s="261"/>
      <c r="M299" s="262" t="s">
        <v>1</v>
      </c>
      <c r="N299" s="263" t="s">
        <v>43</v>
      </c>
      <c r="O299" s="70"/>
      <c r="P299" s="217">
        <f>O299*H299</f>
        <v>0</v>
      </c>
      <c r="Q299" s="217">
        <v>0.54800000000000004</v>
      </c>
      <c r="R299" s="217">
        <f>Q299*H299</f>
        <v>3.2880000000000003</v>
      </c>
      <c r="S299" s="217">
        <v>0</v>
      </c>
      <c r="T299" s="218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9" t="s">
        <v>195</v>
      </c>
      <c r="AT299" s="219" t="s">
        <v>341</v>
      </c>
      <c r="AU299" s="219" t="s">
        <v>87</v>
      </c>
      <c r="AY299" s="16" t="s">
        <v>144</v>
      </c>
      <c r="BE299" s="220">
        <f>IF(N299="základní",J299,0)</f>
        <v>11365.2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6" t="s">
        <v>85</v>
      </c>
      <c r="BK299" s="220">
        <f>ROUND(I299*H299,2)</f>
        <v>11365.2</v>
      </c>
      <c r="BL299" s="16" t="s">
        <v>150</v>
      </c>
      <c r="BM299" s="219" t="s">
        <v>1492</v>
      </c>
    </row>
    <row r="300" spans="1:65" s="12" customFormat="1" x14ac:dyDescent="0.2">
      <c r="B300" s="221"/>
      <c r="C300" s="222"/>
      <c r="D300" s="223" t="s">
        <v>152</v>
      </c>
      <c r="E300" s="224" t="s">
        <v>1</v>
      </c>
      <c r="F300" s="225" t="s">
        <v>184</v>
      </c>
      <c r="G300" s="222"/>
      <c r="H300" s="226">
        <v>6</v>
      </c>
      <c r="I300" s="227"/>
      <c r="J300" s="222"/>
      <c r="K300" s="222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152</v>
      </c>
      <c r="AU300" s="232" t="s">
        <v>87</v>
      </c>
      <c r="AV300" s="12" t="s">
        <v>87</v>
      </c>
      <c r="AW300" s="12" t="s">
        <v>35</v>
      </c>
      <c r="AX300" s="12" t="s">
        <v>85</v>
      </c>
      <c r="AY300" s="232" t="s">
        <v>144</v>
      </c>
    </row>
    <row r="301" spans="1:65" s="1" customFormat="1" ht="21.75" customHeight="1" x14ac:dyDescent="0.2">
      <c r="A301" s="33"/>
      <c r="B301" s="34"/>
      <c r="C301" s="208" t="s">
        <v>528</v>
      </c>
      <c r="D301" s="208" t="s">
        <v>146</v>
      </c>
      <c r="E301" s="209" t="s">
        <v>652</v>
      </c>
      <c r="F301" s="210" t="s">
        <v>653</v>
      </c>
      <c r="G301" s="211" t="s">
        <v>507</v>
      </c>
      <c r="H301" s="212">
        <v>7</v>
      </c>
      <c r="I301" s="213">
        <v>1512</v>
      </c>
      <c r="J301" s="212">
        <f>ROUND(I301*H301,2)</f>
        <v>10584</v>
      </c>
      <c r="K301" s="214"/>
      <c r="L301" s="38"/>
      <c r="M301" s="215" t="s">
        <v>1</v>
      </c>
      <c r="N301" s="216" t="s">
        <v>43</v>
      </c>
      <c r="O301" s="70"/>
      <c r="P301" s="217">
        <f>O301*H301</f>
        <v>0</v>
      </c>
      <c r="Q301" s="217">
        <v>2.7529999999999999E-2</v>
      </c>
      <c r="R301" s="217">
        <f>Q301*H301</f>
        <v>0.19270999999999999</v>
      </c>
      <c r="S301" s="217">
        <v>0</v>
      </c>
      <c r="T301" s="218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19" t="s">
        <v>150</v>
      </c>
      <c r="AT301" s="219" t="s">
        <v>146</v>
      </c>
      <c r="AU301" s="219" t="s">
        <v>87</v>
      </c>
      <c r="AY301" s="16" t="s">
        <v>144</v>
      </c>
      <c r="BE301" s="220">
        <f>IF(N301="základní",J301,0)</f>
        <v>10584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6" t="s">
        <v>85</v>
      </c>
      <c r="BK301" s="220">
        <f>ROUND(I301*H301,2)</f>
        <v>10584</v>
      </c>
      <c r="BL301" s="16" t="s">
        <v>150</v>
      </c>
      <c r="BM301" s="219" t="s">
        <v>1493</v>
      </c>
    </row>
    <row r="302" spans="1:65" s="12" customFormat="1" x14ac:dyDescent="0.2">
      <c r="B302" s="221"/>
      <c r="C302" s="222"/>
      <c r="D302" s="223" t="s">
        <v>152</v>
      </c>
      <c r="E302" s="224" t="s">
        <v>1</v>
      </c>
      <c r="F302" s="225" t="s">
        <v>1494</v>
      </c>
      <c r="G302" s="222"/>
      <c r="H302" s="226">
        <v>7</v>
      </c>
      <c r="I302" s="227"/>
      <c r="J302" s="222"/>
      <c r="K302" s="222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152</v>
      </c>
      <c r="AU302" s="232" t="s">
        <v>87</v>
      </c>
      <c r="AV302" s="12" t="s">
        <v>87</v>
      </c>
      <c r="AW302" s="12" t="s">
        <v>35</v>
      </c>
      <c r="AX302" s="12" t="s">
        <v>85</v>
      </c>
      <c r="AY302" s="232" t="s">
        <v>144</v>
      </c>
    </row>
    <row r="303" spans="1:65" s="1" customFormat="1" ht="21.75" customHeight="1" x14ac:dyDescent="0.2">
      <c r="A303" s="33"/>
      <c r="B303" s="34"/>
      <c r="C303" s="254" t="s">
        <v>532</v>
      </c>
      <c r="D303" s="254" t="s">
        <v>341</v>
      </c>
      <c r="E303" s="255" t="s">
        <v>657</v>
      </c>
      <c r="F303" s="256" t="s">
        <v>658</v>
      </c>
      <c r="G303" s="257" t="s">
        <v>507</v>
      </c>
      <c r="H303" s="258">
        <v>2</v>
      </c>
      <c r="I303" s="259">
        <v>4643.8</v>
      </c>
      <c r="J303" s="258">
        <f>ROUND(I303*H303,2)</f>
        <v>9287.6</v>
      </c>
      <c r="K303" s="260"/>
      <c r="L303" s="261"/>
      <c r="M303" s="262" t="s">
        <v>1</v>
      </c>
      <c r="N303" s="263" t="s">
        <v>43</v>
      </c>
      <c r="O303" s="70"/>
      <c r="P303" s="217">
        <f>O303*H303</f>
        <v>0</v>
      </c>
      <c r="Q303" s="217">
        <v>1.29</v>
      </c>
      <c r="R303" s="217">
        <f>Q303*H303</f>
        <v>2.58</v>
      </c>
      <c r="S303" s="217">
        <v>0</v>
      </c>
      <c r="T303" s="218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9" t="s">
        <v>195</v>
      </c>
      <c r="AT303" s="219" t="s">
        <v>341</v>
      </c>
      <c r="AU303" s="219" t="s">
        <v>87</v>
      </c>
      <c r="AY303" s="16" t="s">
        <v>144</v>
      </c>
      <c r="BE303" s="220">
        <f>IF(N303="základní",J303,0)</f>
        <v>9287.6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6" t="s">
        <v>85</v>
      </c>
      <c r="BK303" s="220">
        <f>ROUND(I303*H303,2)</f>
        <v>9287.6</v>
      </c>
      <c r="BL303" s="16" t="s">
        <v>150</v>
      </c>
      <c r="BM303" s="219" t="s">
        <v>1495</v>
      </c>
    </row>
    <row r="304" spans="1:65" s="12" customFormat="1" x14ac:dyDescent="0.2">
      <c r="B304" s="221"/>
      <c r="C304" s="222"/>
      <c r="D304" s="223" t="s">
        <v>152</v>
      </c>
      <c r="E304" s="224" t="s">
        <v>1</v>
      </c>
      <c r="F304" s="225" t="s">
        <v>1496</v>
      </c>
      <c r="G304" s="222"/>
      <c r="H304" s="226">
        <v>2</v>
      </c>
      <c r="I304" s="227"/>
      <c r="J304" s="222"/>
      <c r="K304" s="222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152</v>
      </c>
      <c r="AU304" s="232" t="s">
        <v>87</v>
      </c>
      <c r="AV304" s="12" t="s">
        <v>87</v>
      </c>
      <c r="AW304" s="12" t="s">
        <v>35</v>
      </c>
      <c r="AX304" s="12" t="s">
        <v>85</v>
      </c>
      <c r="AY304" s="232" t="s">
        <v>144</v>
      </c>
    </row>
    <row r="305" spans="1:65" s="1" customFormat="1" ht="21.75" customHeight="1" x14ac:dyDescent="0.2">
      <c r="A305" s="33"/>
      <c r="B305" s="34"/>
      <c r="C305" s="254" t="s">
        <v>537</v>
      </c>
      <c r="D305" s="254" t="s">
        <v>341</v>
      </c>
      <c r="E305" s="255" t="s">
        <v>662</v>
      </c>
      <c r="F305" s="256" t="s">
        <v>663</v>
      </c>
      <c r="G305" s="257" t="s">
        <v>507</v>
      </c>
      <c r="H305" s="258">
        <v>4</v>
      </c>
      <c r="I305" s="259">
        <v>5692.4</v>
      </c>
      <c r="J305" s="258">
        <f>ROUND(I305*H305,2)</f>
        <v>22769.599999999999</v>
      </c>
      <c r="K305" s="260"/>
      <c r="L305" s="261"/>
      <c r="M305" s="262" t="s">
        <v>1</v>
      </c>
      <c r="N305" s="263" t="s">
        <v>43</v>
      </c>
      <c r="O305" s="70"/>
      <c r="P305" s="217">
        <f>O305*H305</f>
        <v>0</v>
      </c>
      <c r="Q305" s="217">
        <v>1.548</v>
      </c>
      <c r="R305" s="217">
        <f>Q305*H305</f>
        <v>6.1920000000000002</v>
      </c>
      <c r="S305" s="217">
        <v>0</v>
      </c>
      <c r="T305" s="218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9" t="s">
        <v>195</v>
      </c>
      <c r="AT305" s="219" t="s">
        <v>341</v>
      </c>
      <c r="AU305" s="219" t="s">
        <v>87</v>
      </c>
      <c r="AY305" s="16" t="s">
        <v>144</v>
      </c>
      <c r="BE305" s="220">
        <f>IF(N305="základní",J305,0)</f>
        <v>22769.599999999999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6" t="s">
        <v>85</v>
      </c>
      <c r="BK305" s="220">
        <f>ROUND(I305*H305,2)</f>
        <v>22769.599999999999</v>
      </c>
      <c r="BL305" s="16" t="s">
        <v>150</v>
      </c>
      <c r="BM305" s="219" t="s">
        <v>1497</v>
      </c>
    </row>
    <row r="306" spans="1:65" s="12" customFormat="1" x14ac:dyDescent="0.2">
      <c r="B306" s="221"/>
      <c r="C306" s="222"/>
      <c r="D306" s="223" t="s">
        <v>152</v>
      </c>
      <c r="E306" s="224" t="s">
        <v>1</v>
      </c>
      <c r="F306" s="225" t="s">
        <v>1498</v>
      </c>
      <c r="G306" s="222"/>
      <c r="H306" s="226">
        <v>4</v>
      </c>
      <c r="I306" s="227"/>
      <c r="J306" s="222"/>
      <c r="K306" s="222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152</v>
      </c>
      <c r="AU306" s="232" t="s">
        <v>87</v>
      </c>
      <c r="AV306" s="12" t="s">
        <v>87</v>
      </c>
      <c r="AW306" s="12" t="s">
        <v>35</v>
      </c>
      <c r="AX306" s="12" t="s">
        <v>85</v>
      </c>
      <c r="AY306" s="232" t="s">
        <v>144</v>
      </c>
    </row>
    <row r="307" spans="1:65" s="1" customFormat="1" ht="21.75" customHeight="1" x14ac:dyDescent="0.2">
      <c r="A307" s="33"/>
      <c r="B307" s="34"/>
      <c r="C307" s="254" t="s">
        <v>541</v>
      </c>
      <c r="D307" s="254" t="s">
        <v>341</v>
      </c>
      <c r="E307" s="255" t="s">
        <v>666</v>
      </c>
      <c r="F307" s="256" t="s">
        <v>1499</v>
      </c>
      <c r="G307" s="257" t="s">
        <v>507</v>
      </c>
      <c r="H307" s="258">
        <v>1</v>
      </c>
      <c r="I307" s="259">
        <v>9287.6</v>
      </c>
      <c r="J307" s="258">
        <f>ROUND(I307*H307,2)</f>
        <v>9287.6</v>
      </c>
      <c r="K307" s="260"/>
      <c r="L307" s="261"/>
      <c r="M307" s="262" t="s">
        <v>1</v>
      </c>
      <c r="N307" s="263" t="s">
        <v>43</v>
      </c>
      <c r="O307" s="70"/>
      <c r="P307" s="217">
        <f>O307*H307</f>
        <v>0</v>
      </c>
      <c r="Q307" s="217">
        <v>1.8169999999999999</v>
      </c>
      <c r="R307" s="217">
        <f>Q307*H307</f>
        <v>1.8169999999999999</v>
      </c>
      <c r="S307" s="217">
        <v>0</v>
      </c>
      <c r="T307" s="218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9" t="s">
        <v>195</v>
      </c>
      <c r="AT307" s="219" t="s">
        <v>341</v>
      </c>
      <c r="AU307" s="219" t="s">
        <v>87</v>
      </c>
      <c r="AY307" s="16" t="s">
        <v>144</v>
      </c>
      <c r="BE307" s="220">
        <f>IF(N307="základní",J307,0)</f>
        <v>9287.6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6" t="s">
        <v>85</v>
      </c>
      <c r="BK307" s="220">
        <f>ROUND(I307*H307,2)</f>
        <v>9287.6</v>
      </c>
      <c r="BL307" s="16" t="s">
        <v>150</v>
      </c>
      <c r="BM307" s="219" t="s">
        <v>1500</v>
      </c>
    </row>
    <row r="308" spans="1:65" s="12" customFormat="1" x14ac:dyDescent="0.2">
      <c r="B308" s="221"/>
      <c r="C308" s="222"/>
      <c r="D308" s="223" t="s">
        <v>152</v>
      </c>
      <c r="E308" s="224" t="s">
        <v>1</v>
      </c>
      <c r="F308" s="225" t="s">
        <v>85</v>
      </c>
      <c r="G308" s="222"/>
      <c r="H308" s="226">
        <v>1</v>
      </c>
      <c r="I308" s="227"/>
      <c r="J308" s="222"/>
      <c r="K308" s="222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152</v>
      </c>
      <c r="AU308" s="232" t="s">
        <v>87</v>
      </c>
      <c r="AV308" s="12" t="s">
        <v>87</v>
      </c>
      <c r="AW308" s="12" t="s">
        <v>35</v>
      </c>
      <c r="AX308" s="12" t="s">
        <v>85</v>
      </c>
      <c r="AY308" s="232" t="s">
        <v>144</v>
      </c>
    </row>
    <row r="309" spans="1:65" s="1" customFormat="1" ht="21.75" customHeight="1" x14ac:dyDescent="0.2">
      <c r="A309" s="33"/>
      <c r="B309" s="34"/>
      <c r="C309" s="208" t="s">
        <v>546</v>
      </c>
      <c r="D309" s="208" t="s">
        <v>146</v>
      </c>
      <c r="E309" s="209" t="s">
        <v>675</v>
      </c>
      <c r="F309" s="210" t="s">
        <v>676</v>
      </c>
      <c r="G309" s="211" t="s">
        <v>507</v>
      </c>
      <c r="H309" s="212">
        <v>1</v>
      </c>
      <c r="I309" s="213">
        <v>984.2</v>
      </c>
      <c r="J309" s="212">
        <f>ROUND(I309*H309,2)</f>
        <v>984.2</v>
      </c>
      <c r="K309" s="214"/>
      <c r="L309" s="38"/>
      <c r="M309" s="215" t="s">
        <v>1</v>
      </c>
      <c r="N309" s="216" t="s">
        <v>43</v>
      </c>
      <c r="O309" s="70"/>
      <c r="P309" s="217">
        <f>O309*H309</f>
        <v>0</v>
      </c>
      <c r="Q309" s="217">
        <v>3.9269999999999999E-2</v>
      </c>
      <c r="R309" s="217">
        <f>Q309*H309</f>
        <v>3.9269999999999999E-2</v>
      </c>
      <c r="S309" s="217">
        <v>0</v>
      </c>
      <c r="T309" s="218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9" t="s">
        <v>150</v>
      </c>
      <c r="AT309" s="219" t="s">
        <v>146</v>
      </c>
      <c r="AU309" s="219" t="s">
        <v>87</v>
      </c>
      <c r="AY309" s="16" t="s">
        <v>144</v>
      </c>
      <c r="BE309" s="220">
        <f>IF(N309="základní",J309,0)</f>
        <v>984.2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6" t="s">
        <v>85</v>
      </c>
      <c r="BK309" s="220">
        <f>ROUND(I309*H309,2)</f>
        <v>984.2</v>
      </c>
      <c r="BL309" s="16" t="s">
        <v>150</v>
      </c>
      <c r="BM309" s="219" t="s">
        <v>1501</v>
      </c>
    </row>
    <row r="310" spans="1:65" s="12" customFormat="1" x14ac:dyDescent="0.2">
      <c r="B310" s="221"/>
      <c r="C310" s="222"/>
      <c r="D310" s="223" t="s">
        <v>152</v>
      </c>
      <c r="E310" s="224" t="s">
        <v>1</v>
      </c>
      <c r="F310" s="225" t="s">
        <v>1502</v>
      </c>
      <c r="G310" s="222"/>
      <c r="H310" s="226">
        <v>1</v>
      </c>
      <c r="I310" s="227"/>
      <c r="J310" s="222"/>
      <c r="K310" s="222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152</v>
      </c>
      <c r="AU310" s="232" t="s">
        <v>87</v>
      </c>
      <c r="AV310" s="12" t="s">
        <v>87</v>
      </c>
      <c r="AW310" s="12" t="s">
        <v>35</v>
      </c>
      <c r="AX310" s="12" t="s">
        <v>85</v>
      </c>
      <c r="AY310" s="232" t="s">
        <v>144</v>
      </c>
    </row>
    <row r="311" spans="1:65" s="1" customFormat="1" ht="21.75" customHeight="1" x14ac:dyDescent="0.2">
      <c r="A311" s="33"/>
      <c r="B311" s="34"/>
      <c r="C311" s="254" t="s">
        <v>550</v>
      </c>
      <c r="D311" s="254" t="s">
        <v>341</v>
      </c>
      <c r="E311" s="255" t="s">
        <v>680</v>
      </c>
      <c r="F311" s="256" t="s">
        <v>681</v>
      </c>
      <c r="G311" s="257" t="s">
        <v>507</v>
      </c>
      <c r="H311" s="258">
        <v>1</v>
      </c>
      <c r="I311" s="259">
        <v>4344.2</v>
      </c>
      <c r="J311" s="258">
        <f>ROUND(I311*H311,2)</f>
        <v>4344.2</v>
      </c>
      <c r="K311" s="260"/>
      <c r="L311" s="261"/>
      <c r="M311" s="262" t="s">
        <v>1</v>
      </c>
      <c r="N311" s="263" t="s">
        <v>43</v>
      </c>
      <c r="O311" s="70"/>
      <c r="P311" s="217">
        <f>O311*H311</f>
        <v>0</v>
      </c>
      <c r="Q311" s="217">
        <v>0.52100000000000002</v>
      </c>
      <c r="R311" s="217">
        <f>Q311*H311</f>
        <v>0.52100000000000002</v>
      </c>
      <c r="S311" s="217">
        <v>0</v>
      </c>
      <c r="T311" s="218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9" t="s">
        <v>195</v>
      </c>
      <c r="AT311" s="219" t="s">
        <v>341</v>
      </c>
      <c r="AU311" s="219" t="s">
        <v>87</v>
      </c>
      <c r="AY311" s="16" t="s">
        <v>144</v>
      </c>
      <c r="BE311" s="220">
        <f>IF(N311="základní",J311,0)</f>
        <v>4344.2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6" t="s">
        <v>85</v>
      </c>
      <c r="BK311" s="220">
        <f>ROUND(I311*H311,2)</f>
        <v>4344.2</v>
      </c>
      <c r="BL311" s="16" t="s">
        <v>150</v>
      </c>
      <c r="BM311" s="219" t="s">
        <v>1503</v>
      </c>
    </row>
    <row r="312" spans="1:65" s="12" customFormat="1" x14ac:dyDescent="0.2">
      <c r="B312" s="221"/>
      <c r="C312" s="222"/>
      <c r="D312" s="223" t="s">
        <v>152</v>
      </c>
      <c r="E312" s="224" t="s">
        <v>1</v>
      </c>
      <c r="F312" s="225" t="s">
        <v>85</v>
      </c>
      <c r="G312" s="222"/>
      <c r="H312" s="226">
        <v>1</v>
      </c>
      <c r="I312" s="227"/>
      <c r="J312" s="222"/>
      <c r="K312" s="222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152</v>
      </c>
      <c r="AU312" s="232" t="s">
        <v>87</v>
      </c>
      <c r="AV312" s="12" t="s">
        <v>87</v>
      </c>
      <c r="AW312" s="12" t="s">
        <v>35</v>
      </c>
      <c r="AX312" s="12" t="s">
        <v>85</v>
      </c>
      <c r="AY312" s="232" t="s">
        <v>144</v>
      </c>
    </row>
    <row r="313" spans="1:65" s="1" customFormat="1" ht="21.75" customHeight="1" x14ac:dyDescent="0.2">
      <c r="A313" s="33"/>
      <c r="B313" s="34"/>
      <c r="C313" s="254" t="s">
        <v>555</v>
      </c>
      <c r="D313" s="254" t="s">
        <v>341</v>
      </c>
      <c r="E313" s="255" t="s">
        <v>670</v>
      </c>
      <c r="F313" s="256" t="s">
        <v>671</v>
      </c>
      <c r="G313" s="257" t="s">
        <v>507</v>
      </c>
      <c r="H313" s="258">
        <v>19</v>
      </c>
      <c r="I313" s="259">
        <v>207.2</v>
      </c>
      <c r="J313" s="258">
        <f>ROUND(I313*H313,2)</f>
        <v>3936.8</v>
      </c>
      <c r="K313" s="260"/>
      <c r="L313" s="261"/>
      <c r="M313" s="262" t="s">
        <v>1</v>
      </c>
      <c r="N313" s="263" t="s">
        <v>43</v>
      </c>
      <c r="O313" s="70"/>
      <c r="P313" s="217">
        <f>O313*H313</f>
        <v>0</v>
      </c>
      <c r="Q313" s="217">
        <v>2E-3</v>
      </c>
      <c r="R313" s="217">
        <f>Q313*H313</f>
        <v>3.7999999999999999E-2</v>
      </c>
      <c r="S313" s="217">
        <v>0</v>
      </c>
      <c r="T313" s="218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19" t="s">
        <v>195</v>
      </c>
      <c r="AT313" s="219" t="s">
        <v>341</v>
      </c>
      <c r="AU313" s="219" t="s">
        <v>87</v>
      </c>
      <c r="AY313" s="16" t="s">
        <v>144</v>
      </c>
      <c r="BE313" s="220">
        <f>IF(N313="základní",J313,0)</f>
        <v>3936.8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6" t="s">
        <v>85</v>
      </c>
      <c r="BK313" s="220">
        <f>ROUND(I313*H313,2)</f>
        <v>3936.8</v>
      </c>
      <c r="BL313" s="16" t="s">
        <v>150</v>
      </c>
      <c r="BM313" s="219" t="s">
        <v>1504</v>
      </c>
    </row>
    <row r="314" spans="1:65" s="12" customFormat="1" x14ac:dyDescent="0.2">
      <c r="B314" s="221"/>
      <c r="C314" s="222"/>
      <c r="D314" s="223" t="s">
        <v>152</v>
      </c>
      <c r="E314" s="224" t="s">
        <v>1</v>
      </c>
      <c r="F314" s="225" t="s">
        <v>1505</v>
      </c>
      <c r="G314" s="222"/>
      <c r="H314" s="226">
        <v>19</v>
      </c>
      <c r="I314" s="227"/>
      <c r="J314" s="222"/>
      <c r="K314" s="222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152</v>
      </c>
      <c r="AU314" s="232" t="s">
        <v>87</v>
      </c>
      <c r="AV314" s="12" t="s">
        <v>87</v>
      </c>
      <c r="AW314" s="12" t="s">
        <v>35</v>
      </c>
      <c r="AX314" s="12" t="s">
        <v>85</v>
      </c>
      <c r="AY314" s="232" t="s">
        <v>144</v>
      </c>
    </row>
    <row r="315" spans="1:65" s="1" customFormat="1" ht="21.75" customHeight="1" x14ac:dyDescent="0.2">
      <c r="A315" s="33"/>
      <c r="B315" s="34"/>
      <c r="C315" s="208" t="s">
        <v>559</v>
      </c>
      <c r="D315" s="208" t="s">
        <v>146</v>
      </c>
      <c r="E315" s="209" t="s">
        <v>684</v>
      </c>
      <c r="F315" s="210" t="s">
        <v>685</v>
      </c>
      <c r="G315" s="211" t="s">
        <v>507</v>
      </c>
      <c r="H315" s="212">
        <v>3</v>
      </c>
      <c r="I315" s="213">
        <v>4634</v>
      </c>
      <c r="J315" s="212">
        <f>ROUND(I315*H315,2)</f>
        <v>13902</v>
      </c>
      <c r="K315" s="214"/>
      <c r="L315" s="38"/>
      <c r="M315" s="215" t="s">
        <v>1</v>
      </c>
      <c r="N315" s="216" t="s">
        <v>43</v>
      </c>
      <c r="O315" s="70"/>
      <c r="P315" s="217">
        <f>O315*H315</f>
        <v>0</v>
      </c>
      <c r="Q315" s="217">
        <v>5.8029999999999998E-2</v>
      </c>
      <c r="R315" s="217">
        <f>Q315*H315</f>
        <v>0.17408999999999999</v>
      </c>
      <c r="S315" s="217">
        <v>0</v>
      </c>
      <c r="T315" s="218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19" t="s">
        <v>150</v>
      </c>
      <c r="AT315" s="219" t="s">
        <v>146</v>
      </c>
      <c r="AU315" s="219" t="s">
        <v>87</v>
      </c>
      <c r="AY315" s="16" t="s">
        <v>144</v>
      </c>
      <c r="BE315" s="220">
        <f>IF(N315="základní",J315,0)</f>
        <v>13902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6" t="s">
        <v>85</v>
      </c>
      <c r="BK315" s="220">
        <f>ROUND(I315*H315,2)</f>
        <v>13902</v>
      </c>
      <c r="BL315" s="16" t="s">
        <v>150</v>
      </c>
      <c r="BM315" s="219" t="s">
        <v>1506</v>
      </c>
    </row>
    <row r="316" spans="1:65" s="12" customFormat="1" x14ac:dyDescent="0.2">
      <c r="B316" s="221"/>
      <c r="C316" s="222"/>
      <c r="D316" s="223" t="s">
        <v>152</v>
      </c>
      <c r="E316" s="224" t="s">
        <v>1</v>
      </c>
      <c r="F316" s="225" t="s">
        <v>1507</v>
      </c>
      <c r="G316" s="222"/>
      <c r="H316" s="226">
        <v>3</v>
      </c>
      <c r="I316" s="227"/>
      <c r="J316" s="222"/>
      <c r="K316" s="222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152</v>
      </c>
      <c r="AU316" s="232" t="s">
        <v>87</v>
      </c>
      <c r="AV316" s="12" t="s">
        <v>87</v>
      </c>
      <c r="AW316" s="12" t="s">
        <v>35</v>
      </c>
      <c r="AX316" s="12" t="s">
        <v>85</v>
      </c>
      <c r="AY316" s="232" t="s">
        <v>144</v>
      </c>
    </row>
    <row r="317" spans="1:65" s="1" customFormat="1" ht="21.75" customHeight="1" x14ac:dyDescent="0.2">
      <c r="A317" s="33"/>
      <c r="B317" s="34"/>
      <c r="C317" s="208" t="s">
        <v>564</v>
      </c>
      <c r="D317" s="208" t="s">
        <v>146</v>
      </c>
      <c r="E317" s="209" t="s">
        <v>699</v>
      </c>
      <c r="F317" s="210" t="s">
        <v>700</v>
      </c>
      <c r="G317" s="211" t="s">
        <v>507</v>
      </c>
      <c r="H317" s="212">
        <v>3</v>
      </c>
      <c r="I317" s="213">
        <v>3598</v>
      </c>
      <c r="J317" s="212">
        <f>ROUND(I317*H317,2)</f>
        <v>10794</v>
      </c>
      <c r="K317" s="214"/>
      <c r="L317" s="38"/>
      <c r="M317" s="215" t="s">
        <v>1</v>
      </c>
      <c r="N317" s="216" t="s">
        <v>43</v>
      </c>
      <c r="O317" s="70"/>
      <c r="P317" s="217">
        <f>O317*H317</f>
        <v>0</v>
      </c>
      <c r="Q317" s="217">
        <v>1.8180000000000002E-2</v>
      </c>
      <c r="R317" s="217">
        <f>Q317*H317</f>
        <v>5.4540000000000005E-2</v>
      </c>
      <c r="S317" s="217">
        <v>0</v>
      </c>
      <c r="T317" s="218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9" t="s">
        <v>150</v>
      </c>
      <c r="AT317" s="219" t="s">
        <v>146</v>
      </c>
      <c r="AU317" s="219" t="s">
        <v>87</v>
      </c>
      <c r="AY317" s="16" t="s">
        <v>144</v>
      </c>
      <c r="BE317" s="220">
        <f>IF(N317="základní",J317,0)</f>
        <v>10794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6" t="s">
        <v>85</v>
      </c>
      <c r="BK317" s="220">
        <f>ROUND(I317*H317,2)</f>
        <v>10794</v>
      </c>
      <c r="BL317" s="16" t="s">
        <v>150</v>
      </c>
      <c r="BM317" s="219" t="s">
        <v>1508</v>
      </c>
    </row>
    <row r="318" spans="1:65" s="12" customFormat="1" x14ac:dyDescent="0.2">
      <c r="B318" s="221"/>
      <c r="C318" s="222"/>
      <c r="D318" s="223" t="s">
        <v>152</v>
      </c>
      <c r="E318" s="224" t="s">
        <v>1</v>
      </c>
      <c r="F318" s="225" t="s">
        <v>1507</v>
      </c>
      <c r="G318" s="222"/>
      <c r="H318" s="226">
        <v>3</v>
      </c>
      <c r="I318" s="227"/>
      <c r="J318" s="222"/>
      <c r="K318" s="222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152</v>
      </c>
      <c r="AU318" s="232" t="s">
        <v>87</v>
      </c>
      <c r="AV318" s="12" t="s">
        <v>87</v>
      </c>
      <c r="AW318" s="12" t="s">
        <v>35</v>
      </c>
      <c r="AX318" s="12" t="s">
        <v>85</v>
      </c>
      <c r="AY318" s="232" t="s">
        <v>144</v>
      </c>
    </row>
    <row r="319" spans="1:65" s="1" customFormat="1" ht="21.75" customHeight="1" x14ac:dyDescent="0.2">
      <c r="A319" s="33"/>
      <c r="B319" s="34"/>
      <c r="C319" s="208" t="s">
        <v>569</v>
      </c>
      <c r="D319" s="208" t="s">
        <v>146</v>
      </c>
      <c r="E319" s="209" t="s">
        <v>704</v>
      </c>
      <c r="F319" s="210" t="s">
        <v>1229</v>
      </c>
      <c r="G319" s="211" t="s">
        <v>507</v>
      </c>
      <c r="H319" s="212">
        <v>3</v>
      </c>
      <c r="I319" s="213">
        <v>1169</v>
      </c>
      <c r="J319" s="212">
        <f>ROUND(I319*H319,2)</f>
        <v>3507</v>
      </c>
      <c r="K319" s="214"/>
      <c r="L319" s="38"/>
      <c r="M319" s="215" t="s">
        <v>1</v>
      </c>
      <c r="N319" s="216" t="s">
        <v>43</v>
      </c>
      <c r="O319" s="70"/>
      <c r="P319" s="217">
        <f>O319*H319</f>
        <v>0</v>
      </c>
      <c r="Q319" s="217">
        <v>6.2199999999999998E-3</v>
      </c>
      <c r="R319" s="217">
        <f>Q319*H319</f>
        <v>1.866E-2</v>
      </c>
      <c r="S319" s="217">
        <v>0</v>
      </c>
      <c r="T319" s="218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9" t="s">
        <v>150</v>
      </c>
      <c r="AT319" s="219" t="s">
        <v>146</v>
      </c>
      <c r="AU319" s="219" t="s">
        <v>87</v>
      </c>
      <c r="AY319" s="16" t="s">
        <v>144</v>
      </c>
      <c r="BE319" s="220">
        <f>IF(N319="základní",J319,0)</f>
        <v>3507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6" t="s">
        <v>85</v>
      </c>
      <c r="BK319" s="220">
        <f>ROUND(I319*H319,2)</f>
        <v>3507</v>
      </c>
      <c r="BL319" s="16" t="s">
        <v>150</v>
      </c>
      <c r="BM319" s="219" t="s">
        <v>1509</v>
      </c>
    </row>
    <row r="320" spans="1:65" s="12" customFormat="1" x14ac:dyDescent="0.2">
      <c r="B320" s="221"/>
      <c r="C320" s="222"/>
      <c r="D320" s="223" t="s">
        <v>152</v>
      </c>
      <c r="E320" s="224" t="s">
        <v>1</v>
      </c>
      <c r="F320" s="225" t="s">
        <v>1507</v>
      </c>
      <c r="G320" s="222"/>
      <c r="H320" s="226">
        <v>3</v>
      </c>
      <c r="I320" s="227"/>
      <c r="J320" s="222"/>
      <c r="K320" s="222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152</v>
      </c>
      <c r="AU320" s="232" t="s">
        <v>87</v>
      </c>
      <c r="AV320" s="12" t="s">
        <v>87</v>
      </c>
      <c r="AW320" s="12" t="s">
        <v>35</v>
      </c>
      <c r="AX320" s="12" t="s">
        <v>85</v>
      </c>
      <c r="AY320" s="232" t="s">
        <v>144</v>
      </c>
    </row>
    <row r="321" spans="1:65" s="1" customFormat="1" ht="21.75" customHeight="1" x14ac:dyDescent="0.2">
      <c r="A321" s="33"/>
      <c r="B321" s="34"/>
      <c r="C321" s="208" t="s">
        <v>574</v>
      </c>
      <c r="D321" s="208" t="s">
        <v>146</v>
      </c>
      <c r="E321" s="209" t="s">
        <v>709</v>
      </c>
      <c r="F321" s="210" t="s">
        <v>710</v>
      </c>
      <c r="G321" s="211" t="s">
        <v>507</v>
      </c>
      <c r="H321" s="212">
        <v>3</v>
      </c>
      <c r="I321" s="213">
        <v>114.66</v>
      </c>
      <c r="J321" s="212">
        <f>ROUND(I321*H321,2)</f>
        <v>343.98</v>
      </c>
      <c r="K321" s="214"/>
      <c r="L321" s="38"/>
      <c r="M321" s="215" t="s">
        <v>1</v>
      </c>
      <c r="N321" s="216" t="s">
        <v>43</v>
      </c>
      <c r="O321" s="70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9" t="s">
        <v>150</v>
      </c>
      <c r="AT321" s="219" t="s">
        <v>146</v>
      </c>
      <c r="AU321" s="219" t="s">
        <v>87</v>
      </c>
      <c r="AY321" s="16" t="s">
        <v>144</v>
      </c>
      <c r="BE321" s="220">
        <f>IF(N321="základní",J321,0)</f>
        <v>343.98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6" t="s">
        <v>85</v>
      </c>
      <c r="BK321" s="220">
        <f>ROUND(I321*H321,2)</f>
        <v>343.98</v>
      </c>
      <c r="BL321" s="16" t="s">
        <v>150</v>
      </c>
      <c r="BM321" s="219" t="s">
        <v>1510</v>
      </c>
    </row>
    <row r="322" spans="1:65" s="12" customFormat="1" x14ac:dyDescent="0.2">
      <c r="B322" s="221"/>
      <c r="C322" s="222"/>
      <c r="D322" s="223" t="s">
        <v>152</v>
      </c>
      <c r="E322" s="224" t="s">
        <v>1</v>
      </c>
      <c r="F322" s="225" t="s">
        <v>165</v>
      </c>
      <c r="G322" s="222"/>
      <c r="H322" s="226">
        <v>3</v>
      </c>
      <c r="I322" s="227"/>
      <c r="J322" s="222"/>
      <c r="K322" s="222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152</v>
      </c>
      <c r="AU322" s="232" t="s">
        <v>87</v>
      </c>
      <c r="AV322" s="12" t="s">
        <v>87</v>
      </c>
      <c r="AW322" s="12" t="s">
        <v>35</v>
      </c>
      <c r="AX322" s="12" t="s">
        <v>85</v>
      </c>
      <c r="AY322" s="232" t="s">
        <v>144</v>
      </c>
    </row>
    <row r="323" spans="1:65" s="1" customFormat="1" ht="21.75" customHeight="1" x14ac:dyDescent="0.2">
      <c r="A323" s="33"/>
      <c r="B323" s="34"/>
      <c r="C323" s="208" t="s">
        <v>579</v>
      </c>
      <c r="D323" s="208" t="s">
        <v>146</v>
      </c>
      <c r="E323" s="209" t="s">
        <v>713</v>
      </c>
      <c r="F323" s="210" t="s">
        <v>714</v>
      </c>
      <c r="G323" s="211" t="s">
        <v>507</v>
      </c>
      <c r="H323" s="212">
        <v>3</v>
      </c>
      <c r="I323" s="213">
        <v>5278</v>
      </c>
      <c r="J323" s="212">
        <f>ROUND(I323*H323,2)</f>
        <v>15834</v>
      </c>
      <c r="K323" s="214"/>
      <c r="L323" s="38"/>
      <c r="M323" s="215" t="s">
        <v>1</v>
      </c>
      <c r="N323" s="216" t="s">
        <v>43</v>
      </c>
      <c r="O323" s="70"/>
      <c r="P323" s="217">
        <f>O323*H323</f>
        <v>0</v>
      </c>
      <c r="Q323" s="217">
        <v>3.5349999999999999E-2</v>
      </c>
      <c r="R323" s="217">
        <f>Q323*H323</f>
        <v>0.10605000000000001</v>
      </c>
      <c r="S323" s="217">
        <v>0</v>
      </c>
      <c r="T323" s="218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9" t="s">
        <v>150</v>
      </c>
      <c r="AT323" s="219" t="s">
        <v>146</v>
      </c>
      <c r="AU323" s="219" t="s">
        <v>87</v>
      </c>
      <c r="AY323" s="16" t="s">
        <v>144</v>
      </c>
      <c r="BE323" s="220">
        <f>IF(N323="základní",J323,0)</f>
        <v>15834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6" t="s">
        <v>85</v>
      </c>
      <c r="BK323" s="220">
        <f>ROUND(I323*H323,2)</f>
        <v>15834</v>
      </c>
      <c r="BL323" s="16" t="s">
        <v>150</v>
      </c>
      <c r="BM323" s="219" t="s">
        <v>1511</v>
      </c>
    </row>
    <row r="324" spans="1:65" s="12" customFormat="1" x14ac:dyDescent="0.2">
      <c r="B324" s="221"/>
      <c r="C324" s="222"/>
      <c r="D324" s="223" t="s">
        <v>152</v>
      </c>
      <c r="E324" s="224" t="s">
        <v>1</v>
      </c>
      <c r="F324" s="225" t="s">
        <v>165</v>
      </c>
      <c r="G324" s="222"/>
      <c r="H324" s="226">
        <v>3</v>
      </c>
      <c r="I324" s="227"/>
      <c r="J324" s="222"/>
      <c r="K324" s="222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152</v>
      </c>
      <c r="AU324" s="232" t="s">
        <v>87</v>
      </c>
      <c r="AV324" s="12" t="s">
        <v>87</v>
      </c>
      <c r="AW324" s="12" t="s">
        <v>35</v>
      </c>
      <c r="AX324" s="12" t="s">
        <v>85</v>
      </c>
      <c r="AY324" s="232" t="s">
        <v>144</v>
      </c>
    </row>
    <row r="325" spans="1:65" s="1" customFormat="1" ht="21.75" customHeight="1" x14ac:dyDescent="0.2">
      <c r="A325" s="33"/>
      <c r="B325" s="34"/>
      <c r="C325" s="254" t="s">
        <v>584</v>
      </c>
      <c r="D325" s="254" t="s">
        <v>341</v>
      </c>
      <c r="E325" s="255" t="s">
        <v>717</v>
      </c>
      <c r="F325" s="256" t="s">
        <v>718</v>
      </c>
      <c r="G325" s="257" t="s">
        <v>507</v>
      </c>
      <c r="H325" s="258">
        <v>3</v>
      </c>
      <c r="I325" s="259">
        <v>2198</v>
      </c>
      <c r="J325" s="258">
        <f>ROUND(I325*H325,2)</f>
        <v>6594</v>
      </c>
      <c r="K325" s="260"/>
      <c r="L325" s="261"/>
      <c r="M325" s="262" t="s">
        <v>1</v>
      </c>
      <c r="N325" s="263" t="s">
        <v>43</v>
      </c>
      <c r="O325" s="70"/>
      <c r="P325" s="217">
        <f>O325*H325</f>
        <v>0</v>
      </c>
      <c r="Q325" s="217">
        <v>0.17499999999999999</v>
      </c>
      <c r="R325" s="217">
        <f>Q325*H325</f>
        <v>0.52499999999999991</v>
      </c>
      <c r="S325" s="217">
        <v>0</v>
      </c>
      <c r="T325" s="218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9" t="s">
        <v>195</v>
      </c>
      <c r="AT325" s="219" t="s">
        <v>341</v>
      </c>
      <c r="AU325" s="219" t="s">
        <v>87</v>
      </c>
      <c r="AY325" s="16" t="s">
        <v>144</v>
      </c>
      <c r="BE325" s="220">
        <f>IF(N325="základní",J325,0)</f>
        <v>6594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6" t="s">
        <v>85</v>
      </c>
      <c r="BK325" s="220">
        <f>ROUND(I325*H325,2)</f>
        <v>6594</v>
      </c>
      <c r="BL325" s="16" t="s">
        <v>150</v>
      </c>
      <c r="BM325" s="219" t="s">
        <v>1512</v>
      </c>
    </row>
    <row r="326" spans="1:65" s="12" customFormat="1" x14ac:dyDescent="0.2">
      <c r="B326" s="221"/>
      <c r="C326" s="222"/>
      <c r="D326" s="223" t="s">
        <v>152</v>
      </c>
      <c r="E326" s="224" t="s">
        <v>1</v>
      </c>
      <c r="F326" s="225" t="s">
        <v>165</v>
      </c>
      <c r="G326" s="222"/>
      <c r="H326" s="226">
        <v>3</v>
      </c>
      <c r="I326" s="227"/>
      <c r="J326" s="222"/>
      <c r="K326" s="222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152</v>
      </c>
      <c r="AU326" s="232" t="s">
        <v>87</v>
      </c>
      <c r="AV326" s="12" t="s">
        <v>87</v>
      </c>
      <c r="AW326" s="12" t="s">
        <v>35</v>
      </c>
      <c r="AX326" s="12" t="s">
        <v>85</v>
      </c>
      <c r="AY326" s="232" t="s">
        <v>144</v>
      </c>
    </row>
    <row r="327" spans="1:65" s="1" customFormat="1" ht="21.75" customHeight="1" x14ac:dyDescent="0.2">
      <c r="A327" s="33"/>
      <c r="B327" s="34"/>
      <c r="C327" s="208" t="s">
        <v>589</v>
      </c>
      <c r="D327" s="208" t="s">
        <v>146</v>
      </c>
      <c r="E327" s="209" t="s">
        <v>726</v>
      </c>
      <c r="F327" s="210" t="s">
        <v>1513</v>
      </c>
      <c r="G327" s="211" t="s">
        <v>507</v>
      </c>
      <c r="H327" s="212">
        <v>1</v>
      </c>
      <c r="I327" s="213">
        <v>7910</v>
      </c>
      <c r="J327" s="212">
        <f>ROUND(I327*H327,2)</f>
        <v>7910</v>
      </c>
      <c r="K327" s="214"/>
      <c r="L327" s="38"/>
      <c r="M327" s="215" t="s">
        <v>1</v>
      </c>
      <c r="N327" s="216" t="s">
        <v>43</v>
      </c>
      <c r="O327" s="70"/>
      <c r="P327" s="217">
        <f>O327*H327</f>
        <v>0</v>
      </c>
      <c r="Q327" s="217">
        <v>0.10661</v>
      </c>
      <c r="R327" s="217">
        <f>Q327*H327</f>
        <v>0.10661</v>
      </c>
      <c r="S327" s="217">
        <v>0</v>
      </c>
      <c r="T327" s="218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9" t="s">
        <v>150</v>
      </c>
      <c r="AT327" s="219" t="s">
        <v>146</v>
      </c>
      <c r="AU327" s="219" t="s">
        <v>87</v>
      </c>
      <c r="AY327" s="16" t="s">
        <v>144</v>
      </c>
      <c r="BE327" s="220">
        <f>IF(N327="základní",J327,0)</f>
        <v>7910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6" t="s">
        <v>85</v>
      </c>
      <c r="BK327" s="220">
        <f>ROUND(I327*H327,2)</f>
        <v>7910</v>
      </c>
      <c r="BL327" s="16" t="s">
        <v>150</v>
      </c>
      <c r="BM327" s="219" t="s">
        <v>1514</v>
      </c>
    </row>
    <row r="328" spans="1:65" s="12" customFormat="1" x14ac:dyDescent="0.2">
      <c r="B328" s="221"/>
      <c r="C328" s="222"/>
      <c r="D328" s="223" t="s">
        <v>152</v>
      </c>
      <c r="E328" s="224" t="s">
        <v>1</v>
      </c>
      <c r="F328" s="225" t="s">
        <v>1515</v>
      </c>
      <c r="G328" s="222"/>
      <c r="H328" s="226">
        <v>1</v>
      </c>
      <c r="I328" s="227"/>
      <c r="J328" s="222"/>
      <c r="K328" s="222"/>
      <c r="L328" s="228"/>
      <c r="M328" s="229"/>
      <c r="N328" s="230"/>
      <c r="O328" s="230"/>
      <c r="P328" s="230"/>
      <c r="Q328" s="230"/>
      <c r="R328" s="230"/>
      <c r="S328" s="230"/>
      <c r="T328" s="231"/>
      <c r="AT328" s="232" t="s">
        <v>152</v>
      </c>
      <c r="AU328" s="232" t="s">
        <v>87</v>
      </c>
      <c r="AV328" s="12" t="s">
        <v>87</v>
      </c>
      <c r="AW328" s="12" t="s">
        <v>35</v>
      </c>
      <c r="AX328" s="12" t="s">
        <v>85</v>
      </c>
      <c r="AY328" s="232" t="s">
        <v>144</v>
      </c>
    </row>
    <row r="329" spans="1:65" s="1" customFormat="1" ht="21.75" customHeight="1" x14ac:dyDescent="0.2">
      <c r="A329" s="33"/>
      <c r="B329" s="34"/>
      <c r="C329" s="208" t="s">
        <v>593</v>
      </c>
      <c r="D329" s="208" t="s">
        <v>146</v>
      </c>
      <c r="E329" s="209" t="s">
        <v>1516</v>
      </c>
      <c r="F329" s="210" t="s">
        <v>1517</v>
      </c>
      <c r="G329" s="211" t="s">
        <v>507</v>
      </c>
      <c r="H329" s="212">
        <v>3</v>
      </c>
      <c r="I329" s="213">
        <v>10682</v>
      </c>
      <c r="J329" s="212">
        <f>ROUND(I329*H329,2)</f>
        <v>32046</v>
      </c>
      <c r="K329" s="214"/>
      <c r="L329" s="38"/>
      <c r="M329" s="215" t="s">
        <v>1</v>
      </c>
      <c r="N329" s="216" t="s">
        <v>43</v>
      </c>
      <c r="O329" s="70"/>
      <c r="P329" s="217">
        <f>O329*H329</f>
        <v>0</v>
      </c>
      <c r="Q329" s="217">
        <v>0.11217000000000001</v>
      </c>
      <c r="R329" s="217">
        <f>Q329*H329</f>
        <v>0.33651000000000003</v>
      </c>
      <c r="S329" s="217">
        <v>0</v>
      </c>
      <c r="T329" s="218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9" t="s">
        <v>150</v>
      </c>
      <c r="AT329" s="219" t="s">
        <v>146</v>
      </c>
      <c r="AU329" s="219" t="s">
        <v>87</v>
      </c>
      <c r="AY329" s="16" t="s">
        <v>144</v>
      </c>
      <c r="BE329" s="220">
        <f>IF(N329="základní",J329,0)</f>
        <v>32046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6" t="s">
        <v>85</v>
      </c>
      <c r="BK329" s="220">
        <f>ROUND(I329*H329,2)</f>
        <v>32046</v>
      </c>
      <c r="BL329" s="16" t="s">
        <v>150</v>
      </c>
      <c r="BM329" s="219" t="s">
        <v>1518</v>
      </c>
    </row>
    <row r="330" spans="1:65" s="12" customFormat="1" x14ac:dyDescent="0.2">
      <c r="B330" s="221"/>
      <c r="C330" s="222"/>
      <c r="D330" s="223" t="s">
        <v>152</v>
      </c>
      <c r="E330" s="224" t="s">
        <v>1</v>
      </c>
      <c r="F330" s="225" t="s">
        <v>1519</v>
      </c>
      <c r="G330" s="222"/>
      <c r="H330" s="226">
        <v>3</v>
      </c>
      <c r="I330" s="227"/>
      <c r="J330" s="222"/>
      <c r="K330" s="222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152</v>
      </c>
      <c r="AU330" s="232" t="s">
        <v>87</v>
      </c>
      <c r="AV330" s="12" t="s">
        <v>87</v>
      </c>
      <c r="AW330" s="12" t="s">
        <v>35</v>
      </c>
      <c r="AX330" s="12" t="s">
        <v>85</v>
      </c>
      <c r="AY330" s="232" t="s">
        <v>144</v>
      </c>
    </row>
    <row r="331" spans="1:65" s="1" customFormat="1" ht="21.75" customHeight="1" x14ac:dyDescent="0.2">
      <c r="A331" s="33"/>
      <c r="B331" s="34"/>
      <c r="C331" s="208" t="s">
        <v>599</v>
      </c>
      <c r="D331" s="208" t="s">
        <v>146</v>
      </c>
      <c r="E331" s="209" t="s">
        <v>731</v>
      </c>
      <c r="F331" s="210" t="s">
        <v>732</v>
      </c>
      <c r="G331" s="211" t="s">
        <v>507</v>
      </c>
      <c r="H331" s="212">
        <v>4</v>
      </c>
      <c r="I331" s="213">
        <v>5502</v>
      </c>
      <c r="J331" s="212">
        <f>ROUND(I331*H331,2)</f>
        <v>22008</v>
      </c>
      <c r="K331" s="214"/>
      <c r="L331" s="38"/>
      <c r="M331" s="215" t="s">
        <v>1</v>
      </c>
      <c r="N331" s="216" t="s">
        <v>43</v>
      </c>
      <c r="O331" s="70"/>
      <c r="P331" s="217">
        <f>O331*H331</f>
        <v>0</v>
      </c>
      <c r="Q331" s="217">
        <v>2.4240000000000001E-2</v>
      </c>
      <c r="R331" s="217">
        <f>Q331*H331</f>
        <v>9.6960000000000005E-2</v>
      </c>
      <c r="S331" s="217">
        <v>0</v>
      </c>
      <c r="T331" s="218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9" t="s">
        <v>150</v>
      </c>
      <c r="AT331" s="219" t="s">
        <v>146</v>
      </c>
      <c r="AU331" s="219" t="s">
        <v>87</v>
      </c>
      <c r="AY331" s="16" t="s">
        <v>144</v>
      </c>
      <c r="BE331" s="220">
        <f>IF(N331="základní",J331,0)</f>
        <v>22008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6" t="s">
        <v>85</v>
      </c>
      <c r="BK331" s="220">
        <f>ROUND(I331*H331,2)</f>
        <v>22008</v>
      </c>
      <c r="BL331" s="16" t="s">
        <v>150</v>
      </c>
      <c r="BM331" s="219" t="s">
        <v>1520</v>
      </c>
    </row>
    <row r="332" spans="1:65" s="12" customFormat="1" x14ac:dyDescent="0.2">
      <c r="B332" s="221"/>
      <c r="C332" s="222"/>
      <c r="D332" s="223" t="s">
        <v>152</v>
      </c>
      <c r="E332" s="224" t="s">
        <v>1</v>
      </c>
      <c r="F332" s="225" t="s">
        <v>1521</v>
      </c>
      <c r="G332" s="222"/>
      <c r="H332" s="226">
        <v>4</v>
      </c>
      <c r="I332" s="227"/>
      <c r="J332" s="222"/>
      <c r="K332" s="222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152</v>
      </c>
      <c r="AU332" s="232" t="s">
        <v>87</v>
      </c>
      <c r="AV332" s="12" t="s">
        <v>87</v>
      </c>
      <c r="AW332" s="12" t="s">
        <v>35</v>
      </c>
      <c r="AX332" s="12" t="s">
        <v>85</v>
      </c>
      <c r="AY332" s="232" t="s">
        <v>144</v>
      </c>
    </row>
    <row r="333" spans="1:65" s="1" customFormat="1" ht="21.75" customHeight="1" x14ac:dyDescent="0.2">
      <c r="A333" s="33"/>
      <c r="B333" s="34"/>
      <c r="C333" s="208" t="s">
        <v>604</v>
      </c>
      <c r="D333" s="208" t="s">
        <v>146</v>
      </c>
      <c r="E333" s="209" t="s">
        <v>741</v>
      </c>
      <c r="F333" s="210" t="s">
        <v>742</v>
      </c>
      <c r="G333" s="211" t="s">
        <v>507</v>
      </c>
      <c r="H333" s="212">
        <v>4</v>
      </c>
      <c r="I333" s="213">
        <v>152.6</v>
      </c>
      <c r="J333" s="212">
        <f>ROUND(I333*H333,2)</f>
        <v>610.4</v>
      </c>
      <c r="K333" s="214"/>
      <c r="L333" s="38"/>
      <c r="M333" s="215" t="s">
        <v>1</v>
      </c>
      <c r="N333" s="216" t="s">
        <v>43</v>
      </c>
      <c r="O333" s="70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9" t="s">
        <v>150</v>
      </c>
      <c r="AT333" s="219" t="s">
        <v>146</v>
      </c>
      <c r="AU333" s="219" t="s">
        <v>87</v>
      </c>
      <c r="AY333" s="16" t="s">
        <v>144</v>
      </c>
      <c r="BE333" s="220">
        <f>IF(N333="základní",J333,0)</f>
        <v>610.4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6" t="s">
        <v>85</v>
      </c>
      <c r="BK333" s="220">
        <f>ROUND(I333*H333,2)</f>
        <v>610.4</v>
      </c>
      <c r="BL333" s="16" t="s">
        <v>150</v>
      </c>
      <c r="BM333" s="219" t="s">
        <v>1522</v>
      </c>
    </row>
    <row r="334" spans="1:65" s="12" customFormat="1" x14ac:dyDescent="0.2">
      <c r="B334" s="221"/>
      <c r="C334" s="222"/>
      <c r="D334" s="223" t="s">
        <v>152</v>
      </c>
      <c r="E334" s="224" t="s">
        <v>1</v>
      </c>
      <c r="F334" s="225" t="s">
        <v>150</v>
      </c>
      <c r="G334" s="222"/>
      <c r="H334" s="226">
        <v>4</v>
      </c>
      <c r="I334" s="227"/>
      <c r="J334" s="222"/>
      <c r="K334" s="222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152</v>
      </c>
      <c r="AU334" s="232" t="s">
        <v>87</v>
      </c>
      <c r="AV334" s="12" t="s">
        <v>87</v>
      </c>
      <c r="AW334" s="12" t="s">
        <v>35</v>
      </c>
      <c r="AX334" s="12" t="s">
        <v>85</v>
      </c>
      <c r="AY334" s="232" t="s">
        <v>144</v>
      </c>
    </row>
    <row r="335" spans="1:65" s="1" customFormat="1" ht="33" customHeight="1" x14ac:dyDescent="0.2">
      <c r="A335" s="33"/>
      <c r="B335" s="34"/>
      <c r="C335" s="208" t="s">
        <v>609</v>
      </c>
      <c r="D335" s="208" t="s">
        <v>146</v>
      </c>
      <c r="E335" s="209" t="s">
        <v>745</v>
      </c>
      <c r="F335" s="210" t="s">
        <v>746</v>
      </c>
      <c r="G335" s="211" t="s">
        <v>507</v>
      </c>
      <c r="H335" s="212">
        <v>4</v>
      </c>
      <c r="I335" s="213">
        <v>13482</v>
      </c>
      <c r="J335" s="212">
        <f>ROUND(I335*H335,2)</f>
        <v>53928</v>
      </c>
      <c r="K335" s="214"/>
      <c r="L335" s="38"/>
      <c r="M335" s="215" t="s">
        <v>1</v>
      </c>
      <c r="N335" s="216" t="s">
        <v>43</v>
      </c>
      <c r="O335" s="70"/>
      <c r="P335" s="217">
        <f>O335*H335</f>
        <v>0</v>
      </c>
      <c r="Q335" s="217">
        <v>0.21007999999999999</v>
      </c>
      <c r="R335" s="217">
        <f>Q335*H335</f>
        <v>0.84031999999999996</v>
      </c>
      <c r="S335" s="217">
        <v>0</v>
      </c>
      <c r="T335" s="218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19" t="s">
        <v>150</v>
      </c>
      <c r="AT335" s="219" t="s">
        <v>146</v>
      </c>
      <c r="AU335" s="219" t="s">
        <v>87</v>
      </c>
      <c r="AY335" s="16" t="s">
        <v>144</v>
      </c>
      <c r="BE335" s="220">
        <f>IF(N335="základní",J335,0)</f>
        <v>53928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6" t="s">
        <v>85</v>
      </c>
      <c r="BK335" s="220">
        <f>ROUND(I335*H335,2)</f>
        <v>53928</v>
      </c>
      <c r="BL335" s="16" t="s">
        <v>150</v>
      </c>
      <c r="BM335" s="219" t="s">
        <v>1523</v>
      </c>
    </row>
    <row r="336" spans="1:65" s="12" customFormat="1" x14ac:dyDescent="0.2">
      <c r="B336" s="221"/>
      <c r="C336" s="222"/>
      <c r="D336" s="223" t="s">
        <v>152</v>
      </c>
      <c r="E336" s="224" t="s">
        <v>1</v>
      </c>
      <c r="F336" s="225" t="s">
        <v>150</v>
      </c>
      <c r="G336" s="222"/>
      <c r="H336" s="226">
        <v>4</v>
      </c>
      <c r="I336" s="227"/>
      <c r="J336" s="222"/>
      <c r="K336" s="222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152</v>
      </c>
      <c r="AU336" s="232" t="s">
        <v>87</v>
      </c>
      <c r="AV336" s="12" t="s">
        <v>87</v>
      </c>
      <c r="AW336" s="12" t="s">
        <v>35</v>
      </c>
      <c r="AX336" s="12" t="s">
        <v>85</v>
      </c>
      <c r="AY336" s="232" t="s">
        <v>144</v>
      </c>
    </row>
    <row r="337" spans="1:65" s="1" customFormat="1" ht="21.75" customHeight="1" x14ac:dyDescent="0.2">
      <c r="A337" s="33"/>
      <c r="B337" s="34"/>
      <c r="C337" s="254" t="s">
        <v>614</v>
      </c>
      <c r="D337" s="254" t="s">
        <v>341</v>
      </c>
      <c r="E337" s="255" t="s">
        <v>750</v>
      </c>
      <c r="F337" s="256" t="s">
        <v>751</v>
      </c>
      <c r="G337" s="257" t="s">
        <v>507</v>
      </c>
      <c r="H337" s="258">
        <v>4</v>
      </c>
      <c r="I337" s="259">
        <v>1149.4000000000001</v>
      </c>
      <c r="J337" s="258">
        <f>ROUND(I337*H337,2)</f>
        <v>4597.6000000000004</v>
      </c>
      <c r="K337" s="260"/>
      <c r="L337" s="261"/>
      <c r="M337" s="262" t="s">
        <v>1</v>
      </c>
      <c r="N337" s="263" t="s">
        <v>43</v>
      </c>
      <c r="O337" s="70"/>
      <c r="P337" s="217">
        <f>O337*H337</f>
        <v>0</v>
      </c>
      <c r="Q337" s="217">
        <v>0.17499999999999999</v>
      </c>
      <c r="R337" s="217">
        <f>Q337*H337</f>
        <v>0.7</v>
      </c>
      <c r="S337" s="217">
        <v>0</v>
      </c>
      <c r="T337" s="218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9" t="s">
        <v>195</v>
      </c>
      <c r="AT337" s="219" t="s">
        <v>341</v>
      </c>
      <c r="AU337" s="219" t="s">
        <v>87</v>
      </c>
      <c r="AY337" s="16" t="s">
        <v>144</v>
      </c>
      <c r="BE337" s="220">
        <f>IF(N337="základní",J337,0)</f>
        <v>4597.6000000000004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6" t="s">
        <v>85</v>
      </c>
      <c r="BK337" s="220">
        <f>ROUND(I337*H337,2)</f>
        <v>4597.6000000000004</v>
      </c>
      <c r="BL337" s="16" t="s">
        <v>150</v>
      </c>
      <c r="BM337" s="219" t="s">
        <v>1524</v>
      </c>
    </row>
    <row r="338" spans="1:65" s="12" customFormat="1" x14ac:dyDescent="0.2">
      <c r="B338" s="221"/>
      <c r="C338" s="222"/>
      <c r="D338" s="223" t="s">
        <v>152</v>
      </c>
      <c r="E338" s="224" t="s">
        <v>1</v>
      </c>
      <c r="F338" s="225" t="s">
        <v>150</v>
      </c>
      <c r="G338" s="222"/>
      <c r="H338" s="226">
        <v>4</v>
      </c>
      <c r="I338" s="227"/>
      <c r="J338" s="222"/>
      <c r="K338" s="222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152</v>
      </c>
      <c r="AU338" s="232" t="s">
        <v>87</v>
      </c>
      <c r="AV338" s="12" t="s">
        <v>87</v>
      </c>
      <c r="AW338" s="12" t="s">
        <v>35</v>
      </c>
      <c r="AX338" s="12" t="s">
        <v>85</v>
      </c>
      <c r="AY338" s="232" t="s">
        <v>144</v>
      </c>
    </row>
    <row r="339" spans="1:65" s="1" customFormat="1" ht="21.75" customHeight="1" x14ac:dyDescent="0.2">
      <c r="A339" s="33"/>
      <c r="B339" s="34"/>
      <c r="C339" s="208" t="s">
        <v>618</v>
      </c>
      <c r="D339" s="208" t="s">
        <v>146</v>
      </c>
      <c r="E339" s="209" t="s">
        <v>773</v>
      </c>
      <c r="F339" s="210" t="s">
        <v>774</v>
      </c>
      <c r="G339" s="211" t="s">
        <v>507</v>
      </c>
      <c r="H339" s="212">
        <v>7</v>
      </c>
      <c r="I339" s="213">
        <v>1470</v>
      </c>
      <c r="J339" s="212">
        <f>ROUND(I339*H339,2)</f>
        <v>10290</v>
      </c>
      <c r="K339" s="214"/>
      <c r="L339" s="38"/>
      <c r="M339" s="215" t="s">
        <v>1</v>
      </c>
      <c r="N339" s="216" t="s">
        <v>43</v>
      </c>
      <c r="O339" s="70"/>
      <c r="P339" s="217">
        <f>O339*H339</f>
        <v>0</v>
      </c>
      <c r="Q339" s="217">
        <v>0.21734000000000001</v>
      </c>
      <c r="R339" s="217">
        <f>Q339*H339</f>
        <v>1.52138</v>
      </c>
      <c r="S339" s="217">
        <v>0</v>
      </c>
      <c r="T339" s="218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19" t="s">
        <v>150</v>
      </c>
      <c r="AT339" s="219" t="s">
        <v>146</v>
      </c>
      <c r="AU339" s="219" t="s">
        <v>87</v>
      </c>
      <c r="AY339" s="16" t="s">
        <v>144</v>
      </c>
      <c r="BE339" s="220">
        <f>IF(N339="základní",J339,0)</f>
        <v>10290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6" t="s">
        <v>85</v>
      </c>
      <c r="BK339" s="220">
        <f>ROUND(I339*H339,2)</f>
        <v>10290</v>
      </c>
      <c r="BL339" s="16" t="s">
        <v>150</v>
      </c>
      <c r="BM339" s="219" t="s">
        <v>1525</v>
      </c>
    </row>
    <row r="340" spans="1:65" s="12" customFormat="1" x14ac:dyDescent="0.2">
      <c r="B340" s="221"/>
      <c r="C340" s="222"/>
      <c r="D340" s="223" t="s">
        <v>152</v>
      </c>
      <c r="E340" s="224" t="s">
        <v>1</v>
      </c>
      <c r="F340" s="225" t="s">
        <v>1526</v>
      </c>
      <c r="G340" s="222"/>
      <c r="H340" s="226">
        <v>7</v>
      </c>
      <c r="I340" s="227"/>
      <c r="J340" s="222"/>
      <c r="K340" s="222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152</v>
      </c>
      <c r="AU340" s="232" t="s">
        <v>87</v>
      </c>
      <c r="AV340" s="12" t="s">
        <v>87</v>
      </c>
      <c r="AW340" s="12" t="s">
        <v>35</v>
      </c>
      <c r="AX340" s="12" t="s">
        <v>85</v>
      </c>
      <c r="AY340" s="232" t="s">
        <v>144</v>
      </c>
    </row>
    <row r="341" spans="1:65" s="1" customFormat="1" ht="21.75" customHeight="1" x14ac:dyDescent="0.2">
      <c r="A341" s="33"/>
      <c r="B341" s="34"/>
      <c r="C341" s="254" t="s">
        <v>622</v>
      </c>
      <c r="D341" s="254" t="s">
        <v>341</v>
      </c>
      <c r="E341" s="255" t="s">
        <v>778</v>
      </c>
      <c r="F341" s="256" t="s">
        <v>779</v>
      </c>
      <c r="G341" s="257" t="s">
        <v>507</v>
      </c>
      <c r="H341" s="258">
        <v>7</v>
      </c>
      <c r="I341" s="259">
        <v>2725.8</v>
      </c>
      <c r="J341" s="258">
        <f>ROUND(I341*H341,2)</f>
        <v>19080.599999999999</v>
      </c>
      <c r="K341" s="260"/>
      <c r="L341" s="261"/>
      <c r="M341" s="262" t="s">
        <v>1</v>
      </c>
      <c r="N341" s="263" t="s">
        <v>43</v>
      </c>
      <c r="O341" s="70"/>
      <c r="P341" s="217">
        <f>O341*H341</f>
        <v>0</v>
      </c>
      <c r="Q341" s="217">
        <v>0.19600000000000001</v>
      </c>
      <c r="R341" s="217">
        <f>Q341*H341</f>
        <v>1.3720000000000001</v>
      </c>
      <c r="S341" s="217">
        <v>0</v>
      </c>
      <c r="T341" s="218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19" t="s">
        <v>195</v>
      </c>
      <c r="AT341" s="219" t="s">
        <v>341</v>
      </c>
      <c r="AU341" s="219" t="s">
        <v>87</v>
      </c>
      <c r="AY341" s="16" t="s">
        <v>144</v>
      </c>
      <c r="BE341" s="220">
        <f>IF(N341="základní",J341,0)</f>
        <v>19080.599999999999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6" t="s">
        <v>85</v>
      </c>
      <c r="BK341" s="220">
        <f>ROUND(I341*H341,2)</f>
        <v>19080.599999999999</v>
      </c>
      <c r="BL341" s="16" t="s">
        <v>150</v>
      </c>
      <c r="BM341" s="219" t="s">
        <v>1527</v>
      </c>
    </row>
    <row r="342" spans="1:65" s="12" customFormat="1" x14ac:dyDescent="0.2">
      <c r="B342" s="221"/>
      <c r="C342" s="222"/>
      <c r="D342" s="223" t="s">
        <v>152</v>
      </c>
      <c r="E342" s="224" t="s">
        <v>1</v>
      </c>
      <c r="F342" s="225" t="s">
        <v>190</v>
      </c>
      <c r="G342" s="222"/>
      <c r="H342" s="226">
        <v>7</v>
      </c>
      <c r="I342" s="227"/>
      <c r="J342" s="222"/>
      <c r="K342" s="222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152</v>
      </c>
      <c r="AU342" s="232" t="s">
        <v>87</v>
      </c>
      <c r="AV342" s="12" t="s">
        <v>87</v>
      </c>
      <c r="AW342" s="12" t="s">
        <v>35</v>
      </c>
      <c r="AX342" s="12" t="s">
        <v>85</v>
      </c>
      <c r="AY342" s="232" t="s">
        <v>144</v>
      </c>
    </row>
    <row r="343" spans="1:65" s="11" customFormat="1" ht="22.9" customHeight="1" x14ac:dyDescent="0.2">
      <c r="B343" s="192"/>
      <c r="C343" s="193"/>
      <c r="D343" s="194" t="s">
        <v>77</v>
      </c>
      <c r="E343" s="206" t="s">
        <v>638</v>
      </c>
      <c r="F343" s="206" t="s">
        <v>1250</v>
      </c>
      <c r="G343" s="193"/>
      <c r="H343" s="193"/>
      <c r="I343" s="196"/>
      <c r="J343" s="207">
        <f>BK343</f>
        <v>37632</v>
      </c>
      <c r="K343" s="193"/>
      <c r="L343" s="198"/>
      <c r="M343" s="199"/>
      <c r="N343" s="200"/>
      <c r="O343" s="200"/>
      <c r="P343" s="201">
        <f>SUM(P344:P345)</f>
        <v>0</v>
      </c>
      <c r="Q343" s="200"/>
      <c r="R343" s="201">
        <f>SUM(R344:R345)</f>
        <v>0</v>
      </c>
      <c r="S343" s="200"/>
      <c r="T343" s="202">
        <f>SUM(T344:T345)</f>
        <v>0</v>
      </c>
      <c r="AR343" s="203" t="s">
        <v>85</v>
      </c>
      <c r="AT343" s="204" t="s">
        <v>77</v>
      </c>
      <c r="AU343" s="204" t="s">
        <v>85</v>
      </c>
      <c r="AY343" s="203" t="s">
        <v>144</v>
      </c>
      <c r="BK343" s="205">
        <f>SUM(BK344:BK345)</f>
        <v>37632</v>
      </c>
    </row>
    <row r="344" spans="1:65" s="1" customFormat="1" ht="16.5" customHeight="1" x14ac:dyDescent="0.2">
      <c r="A344" s="33"/>
      <c r="B344" s="34"/>
      <c r="C344" s="208" t="s">
        <v>626</v>
      </c>
      <c r="D344" s="208" t="s">
        <v>146</v>
      </c>
      <c r="E344" s="209" t="s">
        <v>783</v>
      </c>
      <c r="F344" s="210" t="s">
        <v>784</v>
      </c>
      <c r="G344" s="211" t="s">
        <v>172</v>
      </c>
      <c r="H344" s="212">
        <v>358.4</v>
      </c>
      <c r="I344" s="213">
        <v>105</v>
      </c>
      <c r="J344" s="212">
        <f>ROUND(I344*H344,2)</f>
        <v>37632</v>
      </c>
      <c r="K344" s="214"/>
      <c r="L344" s="38"/>
      <c r="M344" s="215" t="s">
        <v>1</v>
      </c>
      <c r="N344" s="216" t="s">
        <v>43</v>
      </c>
      <c r="O344" s="70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9" t="s">
        <v>150</v>
      </c>
      <c r="AT344" s="219" t="s">
        <v>146</v>
      </c>
      <c r="AU344" s="219" t="s">
        <v>87</v>
      </c>
      <c r="AY344" s="16" t="s">
        <v>144</v>
      </c>
      <c r="BE344" s="220">
        <f>IF(N344="základní",J344,0)</f>
        <v>37632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6" t="s">
        <v>85</v>
      </c>
      <c r="BK344" s="220">
        <f>ROUND(I344*H344,2)</f>
        <v>37632</v>
      </c>
      <c r="BL344" s="16" t="s">
        <v>150</v>
      </c>
      <c r="BM344" s="219" t="s">
        <v>1528</v>
      </c>
    </row>
    <row r="345" spans="1:65" s="12" customFormat="1" x14ac:dyDescent="0.2">
      <c r="B345" s="221"/>
      <c r="C345" s="222"/>
      <c r="D345" s="223" t="s">
        <v>152</v>
      </c>
      <c r="E345" s="224" t="s">
        <v>1</v>
      </c>
      <c r="F345" s="225" t="s">
        <v>1529</v>
      </c>
      <c r="G345" s="222"/>
      <c r="H345" s="226">
        <v>358.4</v>
      </c>
      <c r="I345" s="227"/>
      <c r="J345" s="222"/>
      <c r="K345" s="222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152</v>
      </c>
      <c r="AU345" s="232" t="s">
        <v>87</v>
      </c>
      <c r="AV345" s="12" t="s">
        <v>87</v>
      </c>
      <c r="AW345" s="12" t="s">
        <v>35</v>
      </c>
      <c r="AX345" s="12" t="s">
        <v>85</v>
      </c>
      <c r="AY345" s="232" t="s">
        <v>144</v>
      </c>
    </row>
    <row r="346" spans="1:65" s="11" customFormat="1" ht="22.9" customHeight="1" x14ac:dyDescent="0.2">
      <c r="B346" s="192"/>
      <c r="C346" s="193"/>
      <c r="D346" s="194" t="s">
        <v>77</v>
      </c>
      <c r="E346" s="206" t="s">
        <v>787</v>
      </c>
      <c r="F346" s="206" t="s">
        <v>788</v>
      </c>
      <c r="G346" s="193"/>
      <c r="H346" s="193"/>
      <c r="I346" s="196"/>
      <c r="J346" s="207">
        <f>BK346</f>
        <v>87300.73000000001</v>
      </c>
      <c r="K346" s="193"/>
      <c r="L346" s="198"/>
      <c r="M346" s="199"/>
      <c r="N346" s="200"/>
      <c r="O346" s="200"/>
      <c r="P346" s="201">
        <f>SUM(P347:P353)</f>
        <v>0</v>
      </c>
      <c r="Q346" s="200"/>
      <c r="R346" s="201">
        <f>SUM(R347:R353)</f>
        <v>0</v>
      </c>
      <c r="S346" s="200"/>
      <c r="T346" s="202">
        <f>SUM(T347:T353)</f>
        <v>0</v>
      </c>
      <c r="AR346" s="203" t="s">
        <v>85</v>
      </c>
      <c r="AT346" s="204" t="s">
        <v>77</v>
      </c>
      <c r="AU346" s="204" t="s">
        <v>85</v>
      </c>
      <c r="AY346" s="203" t="s">
        <v>144</v>
      </c>
      <c r="BK346" s="205">
        <f>SUM(BK347:BK353)</f>
        <v>87300.73000000001</v>
      </c>
    </row>
    <row r="347" spans="1:65" s="1" customFormat="1" ht="16.5" customHeight="1" x14ac:dyDescent="0.2">
      <c r="A347" s="33"/>
      <c r="B347" s="34"/>
      <c r="C347" s="208" t="s">
        <v>630</v>
      </c>
      <c r="D347" s="208" t="s">
        <v>146</v>
      </c>
      <c r="E347" s="209" t="s">
        <v>790</v>
      </c>
      <c r="F347" s="210" t="s">
        <v>791</v>
      </c>
      <c r="G347" s="211" t="s">
        <v>326</v>
      </c>
      <c r="H347" s="212">
        <v>273.67</v>
      </c>
      <c r="I347" s="213">
        <v>60</v>
      </c>
      <c r="J347" s="212">
        <f>ROUND(I347*H347,2)</f>
        <v>16420.2</v>
      </c>
      <c r="K347" s="214"/>
      <c r="L347" s="38"/>
      <c r="M347" s="215" t="s">
        <v>1</v>
      </c>
      <c r="N347" s="216" t="s">
        <v>43</v>
      </c>
      <c r="O347" s="70"/>
      <c r="P347" s="217">
        <f>O347*H347</f>
        <v>0</v>
      </c>
      <c r="Q347" s="217">
        <v>0</v>
      </c>
      <c r="R347" s="217">
        <f>Q347*H347</f>
        <v>0</v>
      </c>
      <c r="S347" s="217">
        <v>0</v>
      </c>
      <c r="T347" s="218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19" t="s">
        <v>150</v>
      </c>
      <c r="AT347" s="219" t="s">
        <v>146</v>
      </c>
      <c r="AU347" s="219" t="s">
        <v>87</v>
      </c>
      <c r="AY347" s="16" t="s">
        <v>144</v>
      </c>
      <c r="BE347" s="220">
        <f>IF(N347="základní",J347,0)</f>
        <v>16420.2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6" t="s">
        <v>85</v>
      </c>
      <c r="BK347" s="220">
        <f>ROUND(I347*H347,2)</f>
        <v>16420.2</v>
      </c>
      <c r="BL347" s="16" t="s">
        <v>150</v>
      </c>
      <c r="BM347" s="219" t="s">
        <v>1530</v>
      </c>
    </row>
    <row r="348" spans="1:65" s="1" customFormat="1" ht="21.75" customHeight="1" x14ac:dyDescent="0.2">
      <c r="A348" s="33"/>
      <c r="B348" s="34"/>
      <c r="C348" s="208" t="s">
        <v>634</v>
      </c>
      <c r="D348" s="208" t="s">
        <v>146</v>
      </c>
      <c r="E348" s="209" t="s">
        <v>794</v>
      </c>
      <c r="F348" s="210" t="s">
        <v>795</v>
      </c>
      <c r="G348" s="211" t="s">
        <v>326</v>
      </c>
      <c r="H348" s="212">
        <v>1915.69</v>
      </c>
      <c r="I348" s="213">
        <v>15</v>
      </c>
      <c r="J348" s="212">
        <f>ROUND(I348*H348,2)</f>
        <v>28735.35</v>
      </c>
      <c r="K348" s="214"/>
      <c r="L348" s="38"/>
      <c r="M348" s="215" t="s">
        <v>1</v>
      </c>
      <c r="N348" s="216" t="s">
        <v>43</v>
      </c>
      <c r="O348" s="70"/>
      <c r="P348" s="217">
        <f>O348*H348</f>
        <v>0</v>
      </c>
      <c r="Q348" s="217">
        <v>0</v>
      </c>
      <c r="R348" s="217">
        <f>Q348*H348</f>
        <v>0</v>
      </c>
      <c r="S348" s="217">
        <v>0</v>
      </c>
      <c r="T348" s="218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19" t="s">
        <v>150</v>
      </c>
      <c r="AT348" s="219" t="s">
        <v>146</v>
      </c>
      <c r="AU348" s="219" t="s">
        <v>87</v>
      </c>
      <c r="AY348" s="16" t="s">
        <v>144</v>
      </c>
      <c r="BE348" s="220">
        <f>IF(N348="základní",J348,0)</f>
        <v>28735.35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6" t="s">
        <v>85</v>
      </c>
      <c r="BK348" s="220">
        <f>ROUND(I348*H348,2)</f>
        <v>28735.35</v>
      </c>
      <c r="BL348" s="16" t="s">
        <v>150</v>
      </c>
      <c r="BM348" s="219" t="s">
        <v>1531</v>
      </c>
    </row>
    <row r="349" spans="1:65" s="12" customFormat="1" x14ac:dyDescent="0.2">
      <c r="B349" s="221"/>
      <c r="C349" s="222"/>
      <c r="D349" s="223" t="s">
        <v>152</v>
      </c>
      <c r="E349" s="224" t="s">
        <v>1</v>
      </c>
      <c r="F349" s="225" t="s">
        <v>1532</v>
      </c>
      <c r="G349" s="222"/>
      <c r="H349" s="226">
        <v>1915.69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152</v>
      </c>
      <c r="AU349" s="232" t="s">
        <v>87</v>
      </c>
      <c r="AV349" s="12" t="s">
        <v>87</v>
      </c>
      <c r="AW349" s="12" t="s">
        <v>35</v>
      </c>
      <c r="AX349" s="12" t="s">
        <v>85</v>
      </c>
      <c r="AY349" s="232" t="s">
        <v>144</v>
      </c>
    </row>
    <row r="350" spans="1:65" s="1" customFormat="1" ht="21.75" customHeight="1" x14ac:dyDescent="0.2">
      <c r="A350" s="33"/>
      <c r="B350" s="34"/>
      <c r="C350" s="208" t="s">
        <v>638</v>
      </c>
      <c r="D350" s="208" t="s">
        <v>146</v>
      </c>
      <c r="E350" s="209" t="s">
        <v>799</v>
      </c>
      <c r="F350" s="210" t="s">
        <v>800</v>
      </c>
      <c r="G350" s="211" t="s">
        <v>326</v>
      </c>
      <c r="H350" s="212">
        <v>115.13</v>
      </c>
      <c r="I350" s="213">
        <v>154</v>
      </c>
      <c r="J350" s="212">
        <f>ROUND(I350*H350,2)</f>
        <v>17730.02</v>
      </c>
      <c r="K350" s="214"/>
      <c r="L350" s="38"/>
      <c r="M350" s="215" t="s">
        <v>1</v>
      </c>
      <c r="N350" s="216" t="s">
        <v>43</v>
      </c>
      <c r="O350" s="70"/>
      <c r="P350" s="217">
        <f>O350*H350</f>
        <v>0</v>
      </c>
      <c r="Q350" s="217">
        <v>0</v>
      </c>
      <c r="R350" s="217">
        <f>Q350*H350</f>
        <v>0</v>
      </c>
      <c r="S350" s="217">
        <v>0</v>
      </c>
      <c r="T350" s="218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19" t="s">
        <v>150</v>
      </c>
      <c r="AT350" s="219" t="s">
        <v>146</v>
      </c>
      <c r="AU350" s="219" t="s">
        <v>87</v>
      </c>
      <c r="AY350" s="16" t="s">
        <v>144</v>
      </c>
      <c r="BE350" s="220">
        <f>IF(N350="základní",J350,0)</f>
        <v>17730.02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6" t="s">
        <v>85</v>
      </c>
      <c r="BK350" s="220">
        <f>ROUND(I350*H350,2)</f>
        <v>17730.02</v>
      </c>
      <c r="BL350" s="16" t="s">
        <v>150</v>
      </c>
      <c r="BM350" s="219" t="s">
        <v>1533</v>
      </c>
    </row>
    <row r="351" spans="1:65" s="12" customFormat="1" x14ac:dyDescent="0.2">
      <c r="B351" s="221"/>
      <c r="C351" s="222"/>
      <c r="D351" s="223" t="s">
        <v>152</v>
      </c>
      <c r="E351" s="224" t="s">
        <v>1</v>
      </c>
      <c r="F351" s="225" t="s">
        <v>1534</v>
      </c>
      <c r="G351" s="222"/>
      <c r="H351" s="226">
        <v>115.13</v>
      </c>
      <c r="I351" s="227"/>
      <c r="J351" s="222"/>
      <c r="K351" s="222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152</v>
      </c>
      <c r="AU351" s="232" t="s">
        <v>87</v>
      </c>
      <c r="AV351" s="12" t="s">
        <v>87</v>
      </c>
      <c r="AW351" s="12" t="s">
        <v>35</v>
      </c>
      <c r="AX351" s="12" t="s">
        <v>85</v>
      </c>
      <c r="AY351" s="232" t="s">
        <v>144</v>
      </c>
    </row>
    <row r="352" spans="1:65" s="1" customFormat="1" ht="21.75" customHeight="1" x14ac:dyDescent="0.2">
      <c r="A352" s="33"/>
      <c r="B352" s="34"/>
      <c r="C352" s="208" t="s">
        <v>642</v>
      </c>
      <c r="D352" s="208" t="s">
        <v>146</v>
      </c>
      <c r="E352" s="209" t="s">
        <v>804</v>
      </c>
      <c r="F352" s="210" t="s">
        <v>805</v>
      </c>
      <c r="G352" s="211" t="s">
        <v>326</v>
      </c>
      <c r="H352" s="212">
        <v>158.54</v>
      </c>
      <c r="I352" s="213">
        <v>154</v>
      </c>
      <c r="J352" s="212">
        <f>ROUND(I352*H352,2)</f>
        <v>24415.16</v>
      </c>
      <c r="K352" s="214"/>
      <c r="L352" s="38"/>
      <c r="M352" s="215" t="s">
        <v>1</v>
      </c>
      <c r="N352" s="216" t="s">
        <v>43</v>
      </c>
      <c r="O352" s="70"/>
      <c r="P352" s="217">
        <f>O352*H352</f>
        <v>0</v>
      </c>
      <c r="Q352" s="217">
        <v>0</v>
      </c>
      <c r="R352" s="217">
        <f>Q352*H352</f>
        <v>0</v>
      </c>
      <c r="S352" s="217">
        <v>0</v>
      </c>
      <c r="T352" s="218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19" t="s">
        <v>150</v>
      </c>
      <c r="AT352" s="219" t="s">
        <v>146</v>
      </c>
      <c r="AU352" s="219" t="s">
        <v>87</v>
      </c>
      <c r="AY352" s="16" t="s">
        <v>144</v>
      </c>
      <c r="BE352" s="220">
        <f>IF(N352="základní",J352,0)</f>
        <v>24415.16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6" t="s">
        <v>85</v>
      </c>
      <c r="BK352" s="220">
        <f>ROUND(I352*H352,2)</f>
        <v>24415.16</v>
      </c>
      <c r="BL352" s="16" t="s">
        <v>150</v>
      </c>
      <c r="BM352" s="219" t="s">
        <v>1535</v>
      </c>
    </row>
    <row r="353" spans="1:65" s="12" customFormat="1" x14ac:dyDescent="0.2">
      <c r="B353" s="221"/>
      <c r="C353" s="222"/>
      <c r="D353" s="223" t="s">
        <v>152</v>
      </c>
      <c r="E353" s="224" t="s">
        <v>1</v>
      </c>
      <c r="F353" s="225" t="s">
        <v>1536</v>
      </c>
      <c r="G353" s="222"/>
      <c r="H353" s="226">
        <v>158.54</v>
      </c>
      <c r="I353" s="227"/>
      <c r="J353" s="222"/>
      <c r="K353" s="222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152</v>
      </c>
      <c r="AU353" s="232" t="s">
        <v>87</v>
      </c>
      <c r="AV353" s="12" t="s">
        <v>87</v>
      </c>
      <c r="AW353" s="12" t="s">
        <v>35</v>
      </c>
      <c r="AX353" s="12" t="s">
        <v>85</v>
      </c>
      <c r="AY353" s="232" t="s">
        <v>144</v>
      </c>
    </row>
    <row r="354" spans="1:65" s="11" customFormat="1" ht="22.9" customHeight="1" x14ac:dyDescent="0.2">
      <c r="B354" s="192"/>
      <c r="C354" s="193"/>
      <c r="D354" s="194" t="s">
        <v>77</v>
      </c>
      <c r="E354" s="206" t="s">
        <v>808</v>
      </c>
      <c r="F354" s="206" t="s">
        <v>809</v>
      </c>
      <c r="G354" s="193"/>
      <c r="H354" s="193"/>
      <c r="I354" s="196"/>
      <c r="J354" s="207">
        <f>BK354</f>
        <v>216627.20000000001</v>
      </c>
      <c r="K354" s="193"/>
      <c r="L354" s="198"/>
      <c r="M354" s="199"/>
      <c r="N354" s="200"/>
      <c r="O354" s="200"/>
      <c r="P354" s="201">
        <f>P355</f>
        <v>0</v>
      </c>
      <c r="Q354" s="200"/>
      <c r="R354" s="201">
        <f>R355</f>
        <v>0</v>
      </c>
      <c r="S354" s="200"/>
      <c r="T354" s="202">
        <f>T355</f>
        <v>0</v>
      </c>
      <c r="AR354" s="203" t="s">
        <v>85</v>
      </c>
      <c r="AT354" s="204" t="s">
        <v>77</v>
      </c>
      <c r="AU354" s="204" t="s">
        <v>85</v>
      </c>
      <c r="AY354" s="203" t="s">
        <v>144</v>
      </c>
      <c r="BK354" s="205">
        <f>BK355</f>
        <v>216627.20000000001</v>
      </c>
    </row>
    <row r="355" spans="1:65" s="1" customFormat="1" ht="21.75" customHeight="1" x14ac:dyDescent="0.2">
      <c r="A355" s="33"/>
      <c r="B355" s="34"/>
      <c r="C355" s="208" t="s">
        <v>647</v>
      </c>
      <c r="D355" s="208" t="s">
        <v>146</v>
      </c>
      <c r="E355" s="209" t="s">
        <v>811</v>
      </c>
      <c r="F355" s="210" t="s">
        <v>812</v>
      </c>
      <c r="G355" s="211" t="s">
        <v>326</v>
      </c>
      <c r="H355" s="212">
        <v>676.96</v>
      </c>
      <c r="I355" s="213">
        <v>320</v>
      </c>
      <c r="J355" s="212">
        <f>ROUND(I355*H355,2)</f>
        <v>216627.20000000001</v>
      </c>
      <c r="K355" s="214"/>
      <c r="L355" s="38"/>
      <c r="M355" s="264" t="s">
        <v>1</v>
      </c>
      <c r="N355" s="265" t="s">
        <v>43</v>
      </c>
      <c r="O355" s="266"/>
      <c r="P355" s="267">
        <f>O355*H355</f>
        <v>0</v>
      </c>
      <c r="Q355" s="267">
        <v>0</v>
      </c>
      <c r="R355" s="267">
        <f>Q355*H355</f>
        <v>0</v>
      </c>
      <c r="S355" s="267">
        <v>0</v>
      </c>
      <c r="T355" s="268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19" t="s">
        <v>150</v>
      </c>
      <c r="AT355" s="219" t="s">
        <v>146</v>
      </c>
      <c r="AU355" s="219" t="s">
        <v>87</v>
      </c>
      <c r="AY355" s="16" t="s">
        <v>144</v>
      </c>
      <c r="BE355" s="220">
        <f>IF(N355="základní",J355,0)</f>
        <v>216627.20000000001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6" t="s">
        <v>85</v>
      </c>
      <c r="BK355" s="220">
        <f>ROUND(I355*H355,2)</f>
        <v>216627.20000000001</v>
      </c>
      <c r="BL355" s="16" t="s">
        <v>150</v>
      </c>
      <c r="BM355" s="219" t="s">
        <v>1537</v>
      </c>
    </row>
    <row r="356" spans="1:65" s="1" customFormat="1" ht="6.95" customHeight="1" x14ac:dyDescent="0.2">
      <c r="A356" s="33"/>
      <c r="B356" s="53"/>
      <c r="C356" s="54"/>
      <c r="D356" s="54"/>
      <c r="E356" s="54"/>
      <c r="F356" s="54"/>
      <c r="G356" s="54"/>
      <c r="H356" s="54"/>
      <c r="I356" s="157"/>
      <c r="J356" s="54"/>
      <c r="K356" s="54"/>
      <c r="L356" s="38"/>
      <c r="M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</row>
  </sheetData>
  <sheetProtection password="CC35" sheet="1" objects="1" scenarios="1" formatColumns="0" formatRows="0" autoFilter="0"/>
  <autoFilter ref="C124:K355" xr:uid="{00000000-0009-0000-0000-000005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3"/>
  <sheetViews>
    <sheetView showGridLines="0" tabSelected="1" topLeftCell="A104" workbookViewId="0">
      <selection activeCell="I124" sqref="I12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1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108</v>
      </c>
    </row>
    <row r="3" spans="1:46" ht="6.95" customHeight="1" x14ac:dyDescent="0.2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ht="24.95" customHeight="1" x14ac:dyDescent="0.2">
      <c r="B4" s="19"/>
      <c r="D4" s="118" t="s">
        <v>109</v>
      </c>
      <c r="L4" s="19"/>
      <c r="M4" s="119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120" t="s">
        <v>15</v>
      </c>
      <c r="L6" s="19"/>
    </row>
    <row r="7" spans="1:46" ht="16.5" customHeight="1" x14ac:dyDescent="0.2">
      <c r="B7" s="19"/>
      <c r="E7" s="320" t="str">
        <f>'Rekapitulace stavby'!K6</f>
        <v>Kanalizace Staré Město - ul. Pode Břehy a U Chodníčku</v>
      </c>
      <c r="F7" s="321"/>
      <c r="G7" s="321"/>
      <c r="H7" s="321"/>
      <c r="L7" s="19"/>
    </row>
    <row r="8" spans="1:46" s="1" customFormat="1" ht="12" customHeight="1" x14ac:dyDescent="0.2">
      <c r="A8" s="33"/>
      <c r="B8" s="38"/>
      <c r="C8" s="33"/>
      <c r="D8" s="120" t="s">
        <v>110</v>
      </c>
      <c r="E8" s="33"/>
      <c r="F8" s="33"/>
      <c r="G8" s="33"/>
      <c r="H8" s="33"/>
      <c r="I8" s="121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1" customFormat="1" ht="16.5" customHeight="1" x14ac:dyDescent="0.2">
      <c r="A9" s="33"/>
      <c r="B9" s="38"/>
      <c r="C9" s="33"/>
      <c r="D9" s="33"/>
      <c r="E9" s="323" t="s">
        <v>1538</v>
      </c>
      <c r="F9" s="322"/>
      <c r="G9" s="322"/>
      <c r="H9" s="322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1" customFormat="1" x14ac:dyDescent="0.2">
      <c r="A10" s="33"/>
      <c r="B10" s="38"/>
      <c r="C10" s="33"/>
      <c r="D10" s="33"/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1" customFormat="1" ht="12" customHeight="1" x14ac:dyDescent="0.2">
      <c r="A11" s="33"/>
      <c r="B11" s="38"/>
      <c r="C11" s="33"/>
      <c r="D11" s="120" t="s">
        <v>17</v>
      </c>
      <c r="E11" s="33"/>
      <c r="F11" s="109" t="s">
        <v>18</v>
      </c>
      <c r="G11" s="33"/>
      <c r="H11" s="33"/>
      <c r="I11" s="122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1" customFormat="1" ht="12" customHeight="1" x14ac:dyDescent="0.2">
      <c r="A12" s="33"/>
      <c r="B12" s="38"/>
      <c r="C12" s="33"/>
      <c r="D12" s="120" t="s">
        <v>20</v>
      </c>
      <c r="E12" s="33"/>
      <c r="F12" s="109" t="s">
        <v>21</v>
      </c>
      <c r="G12" s="33"/>
      <c r="H12" s="33"/>
      <c r="I12" s="122" t="s">
        <v>22</v>
      </c>
      <c r="J12" s="123" t="str">
        <f>'Rekapitulace stavby'!AN8</f>
        <v>10. 2. 2020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1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21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1" customFormat="1" ht="12" customHeight="1" x14ac:dyDescent="0.2">
      <c r="A14" s="33"/>
      <c r="B14" s="38"/>
      <c r="C14" s="33"/>
      <c r="D14" s="120" t="s">
        <v>24</v>
      </c>
      <c r="E14" s="33"/>
      <c r="F14" s="33"/>
      <c r="G14" s="33"/>
      <c r="H14" s="33"/>
      <c r="I14" s="122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1" customFormat="1" ht="18" customHeight="1" x14ac:dyDescent="0.2">
      <c r="A15" s="33"/>
      <c r="B15" s="38"/>
      <c r="C15" s="33"/>
      <c r="D15" s="33"/>
      <c r="E15" s="109" t="s">
        <v>27</v>
      </c>
      <c r="F15" s="33"/>
      <c r="G15" s="33"/>
      <c r="H15" s="33"/>
      <c r="I15" s="122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1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21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1" customFormat="1" ht="12" customHeight="1" x14ac:dyDescent="0.2">
      <c r="A17" s="33"/>
      <c r="B17" s="38"/>
      <c r="C17" s="33"/>
      <c r="D17" s="120" t="s">
        <v>30</v>
      </c>
      <c r="E17" s="33"/>
      <c r="F17" s="33"/>
      <c r="G17" s="33"/>
      <c r="H17" s="33"/>
      <c r="I17" s="122" t="s">
        <v>25</v>
      </c>
      <c r="J17" s="29" t="str">
        <f>'Rekapitulace stavby'!AN13</f>
        <v>25855581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1" customFormat="1" ht="18" customHeight="1" x14ac:dyDescent="0.2">
      <c r="A18" s="33"/>
      <c r="B18" s="38"/>
      <c r="C18" s="33"/>
      <c r="D18" s="33"/>
      <c r="E18" s="324" t="str">
        <f>'Rekapitulace stavby'!E14</f>
        <v>JANKOSTAV s.r.o.</v>
      </c>
      <c r="F18" s="325"/>
      <c r="G18" s="325"/>
      <c r="H18" s="325"/>
      <c r="I18" s="122" t="s">
        <v>28</v>
      </c>
      <c r="J18" s="29" t="str">
        <f>'Rekapitulace stavby'!AN14</f>
        <v>CZ25855581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1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21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1" customFormat="1" ht="12" customHeight="1" x14ac:dyDescent="0.2">
      <c r="A20" s="33"/>
      <c r="B20" s="38"/>
      <c r="C20" s="33"/>
      <c r="D20" s="120" t="s">
        <v>31</v>
      </c>
      <c r="E20" s="33"/>
      <c r="F20" s="33"/>
      <c r="G20" s="33"/>
      <c r="H20" s="33"/>
      <c r="I20" s="122" t="s">
        <v>25</v>
      </c>
      <c r="J20" s="109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1" customFormat="1" ht="18" customHeight="1" x14ac:dyDescent="0.2">
      <c r="A21" s="33"/>
      <c r="B21" s="38"/>
      <c r="C21" s="33"/>
      <c r="D21" s="33"/>
      <c r="E21" s="109" t="s">
        <v>33</v>
      </c>
      <c r="F21" s="33"/>
      <c r="G21" s="33"/>
      <c r="H21" s="33"/>
      <c r="I21" s="122" t="s">
        <v>28</v>
      </c>
      <c r="J21" s="109" t="s">
        <v>34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1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21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1" customFormat="1" ht="12" customHeight="1" x14ac:dyDescent="0.2">
      <c r="A23" s="33"/>
      <c r="B23" s="38"/>
      <c r="C23" s="33"/>
      <c r="D23" s="120" t="s">
        <v>36</v>
      </c>
      <c r="E23" s="33"/>
      <c r="F23" s="33"/>
      <c r="G23" s="33"/>
      <c r="H23" s="33"/>
      <c r="I23" s="122" t="s">
        <v>25</v>
      </c>
      <c r="J23" s="109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1" customFormat="1" ht="18" customHeight="1" x14ac:dyDescent="0.2">
      <c r="A24" s="33"/>
      <c r="B24" s="38"/>
      <c r="C24" s="33"/>
      <c r="D24" s="33"/>
      <c r="E24" s="109" t="s">
        <v>33</v>
      </c>
      <c r="F24" s="33"/>
      <c r="G24" s="33"/>
      <c r="H24" s="33"/>
      <c r="I24" s="122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1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21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1" customFormat="1" ht="12" customHeight="1" x14ac:dyDescent="0.2">
      <c r="A26" s="33"/>
      <c r="B26" s="38"/>
      <c r="C26" s="33"/>
      <c r="D26" s="120" t="s">
        <v>37</v>
      </c>
      <c r="E26" s="33"/>
      <c r="F26" s="33"/>
      <c r="G26" s="33"/>
      <c r="H26" s="33"/>
      <c r="I26" s="121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7" customFormat="1" ht="16.5" customHeight="1" x14ac:dyDescent="0.2">
      <c r="A27" s="124"/>
      <c r="B27" s="125"/>
      <c r="C27" s="124"/>
      <c r="D27" s="124"/>
      <c r="E27" s="326" t="s">
        <v>1</v>
      </c>
      <c r="F27" s="326"/>
      <c r="G27" s="326"/>
      <c r="H27" s="326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1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1" customFormat="1" ht="6.95" customHeight="1" x14ac:dyDescent="0.2">
      <c r="A29" s="33"/>
      <c r="B29" s="38"/>
      <c r="C29" s="33"/>
      <c r="D29" s="128"/>
      <c r="E29" s="128"/>
      <c r="F29" s="128"/>
      <c r="G29" s="128"/>
      <c r="H29" s="128"/>
      <c r="I29" s="129"/>
      <c r="J29" s="128"/>
      <c r="K29" s="12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1" customFormat="1" ht="25.35" customHeight="1" x14ac:dyDescent="0.2">
      <c r="A30" s="33"/>
      <c r="B30" s="38"/>
      <c r="C30" s="33"/>
      <c r="D30" s="130" t="s">
        <v>38</v>
      </c>
      <c r="E30" s="33"/>
      <c r="F30" s="33"/>
      <c r="G30" s="33"/>
      <c r="H30" s="33"/>
      <c r="I30" s="121"/>
      <c r="J30" s="131">
        <f>ROUND(J116, 2)</f>
        <v>551544.80000000005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1" customFormat="1" ht="6.95" customHeight="1" x14ac:dyDescent="0.2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1" customFormat="1" ht="14.45" customHeight="1" x14ac:dyDescent="0.2">
      <c r="A32" s="33"/>
      <c r="B32" s="38"/>
      <c r="C32" s="33"/>
      <c r="D32" s="33"/>
      <c r="E32" s="33"/>
      <c r="F32" s="132" t="s">
        <v>40</v>
      </c>
      <c r="G32" s="33"/>
      <c r="H32" s="33"/>
      <c r="I32" s="133" t="s">
        <v>39</v>
      </c>
      <c r="J32" s="132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1" customFormat="1" ht="14.45" customHeight="1" x14ac:dyDescent="0.2">
      <c r="A33" s="33"/>
      <c r="B33" s="38"/>
      <c r="C33" s="33"/>
      <c r="D33" s="134" t="s">
        <v>42</v>
      </c>
      <c r="E33" s="120" t="s">
        <v>43</v>
      </c>
      <c r="F33" s="135">
        <f>ROUND((SUM(BE116:BE132)),  2)</f>
        <v>551544.80000000005</v>
      </c>
      <c r="G33" s="33"/>
      <c r="H33" s="33"/>
      <c r="I33" s="136">
        <v>0.21</v>
      </c>
      <c r="J33" s="135">
        <f>ROUND(((SUM(BE116:BE132))*I33),  2)</f>
        <v>115824.41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1" customFormat="1" ht="14.45" customHeight="1" x14ac:dyDescent="0.2">
      <c r="A34" s="33"/>
      <c r="B34" s="38"/>
      <c r="C34" s="33"/>
      <c r="D34" s="33"/>
      <c r="E34" s="120" t="s">
        <v>44</v>
      </c>
      <c r="F34" s="135">
        <f>ROUND((SUM(BF116:BF132)),  2)</f>
        <v>0</v>
      </c>
      <c r="G34" s="33"/>
      <c r="H34" s="33"/>
      <c r="I34" s="136">
        <v>0.15</v>
      </c>
      <c r="J34" s="135">
        <f>ROUND(((SUM(BF116:BF132))*I34),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1" customFormat="1" ht="14.45" hidden="1" customHeight="1" x14ac:dyDescent="0.2">
      <c r="A35" s="33"/>
      <c r="B35" s="38"/>
      <c r="C35" s="33"/>
      <c r="D35" s="33"/>
      <c r="E35" s="120" t="s">
        <v>45</v>
      </c>
      <c r="F35" s="135">
        <f>ROUND((SUM(BG116:BG132)),  2)</f>
        <v>0</v>
      </c>
      <c r="G35" s="33"/>
      <c r="H35" s="33"/>
      <c r="I35" s="136">
        <v>0.21</v>
      </c>
      <c r="J35" s="135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1" customFormat="1" ht="14.45" hidden="1" customHeight="1" x14ac:dyDescent="0.2">
      <c r="A36" s="33"/>
      <c r="B36" s="38"/>
      <c r="C36" s="33"/>
      <c r="D36" s="33"/>
      <c r="E36" s="120" t="s">
        <v>46</v>
      </c>
      <c r="F36" s="135">
        <f>ROUND((SUM(BH116:BH132)),  2)</f>
        <v>0</v>
      </c>
      <c r="G36" s="33"/>
      <c r="H36" s="33"/>
      <c r="I36" s="136">
        <v>0.15</v>
      </c>
      <c r="J36" s="135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1" customFormat="1" ht="14.45" hidden="1" customHeight="1" x14ac:dyDescent="0.2">
      <c r="A37" s="33"/>
      <c r="B37" s="38"/>
      <c r="C37" s="33"/>
      <c r="D37" s="33"/>
      <c r="E37" s="120" t="s">
        <v>47</v>
      </c>
      <c r="F37" s="135">
        <f>ROUND((SUM(BI116:BI132)),  2)</f>
        <v>0</v>
      </c>
      <c r="G37" s="33"/>
      <c r="H37" s="33"/>
      <c r="I37" s="136">
        <v>0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1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21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25.35" customHeight="1" x14ac:dyDescent="0.2">
      <c r="A39" s="33"/>
      <c r="B39" s="38"/>
      <c r="C39" s="137"/>
      <c r="D39" s="138" t="s">
        <v>48</v>
      </c>
      <c r="E39" s="139"/>
      <c r="F39" s="139"/>
      <c r="G39" s="140" t="s">
        <v>49</v>
      </c>
      <c r="H39" s="141" t="s">
        <v>50</v>
      </c>
      <c r="I39" s="142"/>
      <c r="J39" s="143">
        <f>SUM(J30:J37)</f>
        <v>667369.21000000008</v>
      </c>
      <c r="K39" s="144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1" customFormat="1" ht="14.45" customHeight="1" x14ac:dyDescent="0.2">
      <c r="B50" s="50"/>
      <c r="D50" s="145" t="s">
        <v>51</v>
      </c>
      <c r="E50" s="146"/>
      <c r="F50" s="146"/>
      <c r="G50" s="145" t="s">
        <v>52</v>
      </c>
      <c r="H50" s="146"/>
      <c r="I50" s="147"/>
      <c r="J50" s="146"/>
      <c r="K50" s="146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1" customFormat="1" ht="12.75" x14ac:dyDescent="0.2">
      <c r="A61" s="33"/>
      <c r="B61" s="38"/>
      <c r="C61" s="33"/>
      <c r="D61" s="148" t="s">
        <v>53</v>
      </c>
      <c r="E61" s="149"/>
      <c r="F61" s="150" t="s">
        <v>54</v>
      </c>
      <c r="G61" s="148" t="s">
        <v>53</v>
      </c>
      <c r="H61" s="149"/>
      <c r="I61" s="151"/>
      <c r="J61" s="152" t="s">
        <v>54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1" customFormat="1" ht="12.75" x14ac:dyDescent="0.2">
      <c r="A65" s="33"/>
      <c r="B65" s="38"/>
      <c r="C65" s="33"/>
      <c r="D65" s="145" t="s">
        <v>55</v>
      </c>
      <c r="E65" s="153"/>
      <c r="F65" s="153"/>
      <c r="G65" s="145" t="s">
        <v>56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1" customFormat="1" ht="12.75" x14ac:dyDescent="0.2">
      <c r="A76" s="33"/>
      <c r="B76" s="38"/>
      <c r="C76" s="33"/>
      <c r="D76" s="148" t="s">
        <v>53</v>
      </c>
      <c r="E76" s="149"/>
      <c r="F76" s="150" t="s">
        <v>54</v>
      </c>
      <c r="G76" s="148" t="s">
        <v>53</v>
      </c>
      <c r="H76" s="149"/>
      <c r="I76" s="151"/>
      <c r="J76" s="152" t="s">
        <v>54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4.45" customHeight="1" x14ac:dyDescent="0.2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1" customFormat="1" ht="6.95" customHeight="1" x14ac:dyDescent="0.2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1" customFormat="1" ht="24.95" customHeight="1" x14ac:dyDescent="0.2">
      <c r="A82" s="33"/>
      <c r="B82" s="34"/>
      <c r="C82" s="22" t="s">
        <v>114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1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1" customFormat="1" ht="12" customHeight="1" x14ac:dyDescent="0.2">
      <c r="A84" s="33"/>
      <c r="B84" s="34"/>
      <c r="C84" s="28" t="s">
        <v>15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1" customFormat="1" ht="16.5" customHeight="1" x14ac:dyDescent="0.2">
      <c r="A85" s="33"/>
      <c r="B85" s="34"/>
      <c r="C85" s="35"/>
      <c r="D85" s="35"/>
      <c r="E85" s="318" t="str">
        <f>E7</f>
        <v>Kanalizace Staré Město - ul. Pode Břehy a U Chodníčku</v>
      </c>
      <c r="F85" s="319"/>
      <c r="G85" s="319"/>
      <c r="H85" s="319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1" customFormat="1" ht="12" customHeight="1" x14ac:dyDescent="0.2">
      <c r="A86" s="33"/>
      <c r="B86" s="34"/>
      <c r="C86" s="28" t="s">
        <v>110</v>
      </c>
      <c r="D86" s="35"/>
      <c r="E86" s="35"/>
      <c r="F86" s="35"/>
      <c r="G86" s="35"/>
      <c r="H86" s="35"/>
      <c r="I86" s="121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1" customFormat="1" ht="16.5" customHeight="1" x14ac:dyDescent="0.2">
      <c r="A87" s="33"/>
      <c r="B87" s="34"/>
      <c r="C87" s="35"/>
      <c r="D87" s="35"/>
      <c r="E87" s="305" t="str">
        <f>E9</f>
        <v>VRN - Vedlejší a ostatní náklady</v>
      </c>
      <c r="F87" s="317"/>
      <c r="G87" s="317"/>
      <c r="H87" s="317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1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1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>Staré Město</v>
      </c>
      <c r="G89" s="35"/>
      <c r="H89" s="35"/>
      <c r="I89" s="122" t="s">
        <v>22</v>
      </c>
      <c r="J89" s="65" t="str">
        <f>IF(J12="","",J12)</f>
        <v>10. 2. 2020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1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1" customFormat="1" ht="15.2" customHeight="1" x14ac:dyDescent="0.2">
      <c r="A91" s="33"/>
      <c r="B91" s="34"/>
      <c r="C91" s="28" t="s">
        <v>24</v>
      </c>
      <c r="D91" s="35"/>
      <c r="E91" s="35"/>
      <c r="F91" s="26" t="str">
        <f>E15</f>
        <v>Obec Staré Město</v>
      </c>
      <c r="G91" s="35"/>
      <c r="H91" s="35"/>
      <c r="I91" s="122" t="s">
        <v>31</v>
      </c>
      <c r="J91" s="31" t="str">
        <f>E21</f>
        <v>Miloš Kopecký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1" customFormat="1" ht="15.2" customHeight="1" x14ac:dyDescent="0.2">
      <c r="A92" s="33"/>
      <c r="B92" s="34"/>
      <c r="C92" s="28" t="s">
        <v>30</v>
      </c>
      <c r="D92" s="35"/>
      <c r="E92" s="35"/>
      <c r="F92" s="26" t="str">
        <f>IF(E18="","",E18)</f>
        <v>JANKOSTAV s.r.o.</v>
      </c>
      <c r="G92" s="35"/>
      <c r="H92" s="35"/>
      <c r="I92" s="122" t="s">
        <v>36</v>
      </c>
      <c r="J92" s="31" t="str">
        <f>E24</f>
        <v>Miloš Kopecký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1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21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1" customFormat="1" ht="29.25" customHeight="1" x14ac:dyDescent="0.2">
      <c r="A94" s="33"/>
      <c r="B94" s="34"/>
      <c r="C94" s="161" t="s">
        <v>115</v>
      </c>
      <c r="D94" s="162"/>
      <c r="E94" s="162"/>
      <c r="F94" s="162"/>
      <c r="G94" s="162"/>
      <c r="H94" s="162"/>
      <c r="I94" s="163"/>
      <c r="J94" s="164" t="s">
        <v>116</v>
      </c>
      <c r="K94" s="162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1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1" customFormat="1" ht="22.9" customHeight="1" x14ac:dyDescent="0.2">
      <c r="A96" s="33"/>
      <c r="B96" s="34"/>
      <c r="C96" s="165" t="s">
        <v>117</v>
      </c>
      <c r="D96" s="35"/>
      <c r="E96" s="35"/>
      <c r="F96" s="35"/>
      <c r="G96" s="35"/>
      <c r="H96" s="35"/>
      <c r="I96" s="121"/>
      <c r="J96" s="83">
        <f>J116</f>
        <v>551544.80000000005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1" customFormat="1" ht="21.75" customHeight="1" x14ac:dyDescent="0.2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31" s="1" customFormat="1" ht="6.95" customHeight="1" x14ac:dyDescent="0.2">
      <c r="A98" s="33"/>
      <c r="B98" s="53"/>
      <c r="C98" s="54"/>
      <c r="D98" s="54"/>
      <c r="E98" s="54"/>
      <c r="F98" s="54"/>
      <c r="G98" s="54"/>
      <c r="H98" s="54"/>
      <c r="I98" s="157"/>
      <c r="J98" s="54"/>
      <c r="K98" s="54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pans="1:31" s="1" customFormat="1" ht="6.95" customHeight="1" x14ac:dyDescent="0.2">
      <c r="A102" s="33"/>
      <c r="B102" s="55"/>
      <c r="C102" s="56"/>
      <c r="D102" s="56"/>
      <c r="E102" s="56"/>
      <c r="F102" s="56"/>
      <c r="G102" s="56"/>
      <c r="H102" s="56"/>
      <c r="I102" s="160"/>
      <c r="J102" s="56"/>
      <c r="K102" s="56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1" customFormat="1" ht="24.95" customHeight="1" x14ac:dyDescent="0.2">
      <c r="A103" s="33"/>
      <c r="B103" s="34"/>
      <c r="C103" s="22" t="s">
        <v>129</v>
      </c>
      <c r="D103" s="35"/>
      <c r="E103" s="35"/>
      <c r="F103" s="35"/>
      <c r="G103" s="35"/>
      <c r="H103" s="35"/>
      <c r="I103" s="121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1" customFormat="1" ht="6.95" customHeight="1" x14ac:dyDescent="0.2">
      <c r="A104" s="33"/>
      <c r="B104" s="34"/>
      <c r="C104" s="35"/>
      <c r="D104" s="35"/>
      <c r="E104" s="35"/>
      <c r="F104" s="35"/>
      <c r="G104" s="35"/>
      <c r="H104" s="35"/>
      <c r="I104" s="121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1" customFormat="1" ht="12" customHeight="1" x14ac:dyDescent="0.2">
      <c r="A105" s="33"/>
      <c r="B105" s="34"/>
      <c r="C105" s="28" t="s">
        <v>15</v>
      </c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1" customFormat="1" ht="16.5" customHeight="1" x14ac:dyDescent="0.2">
      <c r="A106" s="33"/>
      <c r="B106" s="34"/>
      <c r="C106" s="35"/>
      <c r="D106" s="35"/>
      <c r="E106" s="318" t="str">
        <f>E7</f>
        <v>Kanalizace Staré Město - ul. Pode Břehy a U Chodníčku</v>
      </c>
      <c r="F106" s="319"/>
      <c r="G106" s="319"/>
      <c r="H106" s="319"/>
      <c r="I106" s="121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1" customFormat="1" ht="12" customHeight="1" x14ac:dyDescent="0.2">
      <c r="A107" s="33"/>
      <c r="B107" s="34"/>
      <c r="C107" s="28" t="s">
        <v>110</v>
      </c>
      <c r="D107" s="35"/>
      <c r="E107" s="35"/>
      <c r="F107" s="35"/>
      <c r="G107" s="35"/>
      <c r="H107" s="35"/>
      <c r="I107" s="121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1" customFormat="1" ht="16.5" customHeight="1" x14ac:dyDescent="0.2">
      <c r="A108" s="33"/>
      <c r="B108" s="34"/>
      <c r="C108" s="35"/>
      <c r="D108" s="35"/>
      <c r="E108" s="305" t="str">
        <f>E9</f>
        <v>VRN - Vedlejší a ostatní náklady</v>
      </c>
      <c r="F108" s="317"/>
      <c r="G108" s="317"/>
      <c r="H108" s="317"/>
      <c r="I108" s="121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1" customFormat="1" ht="6.9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1" customFormat="1" ht="12" customHeight="1" x14ac:dyDescent="0.2">
      <c r="A110" s="33"/>
      <c r="B110" s="34"/>
      <c r="C110" s="28" t="s">
        <v>20</v>
      </c>
      <c r="D110" s="35"/>
      <c r="E110" s="35"/>
      <c r="F110" s="26" t="str">
        <f>F12</f>
        <v>Staré Město</v>
      </c>
      <c r="G110" s="35"/>
      <c r="H110" s="35"/>
      <c r="I110" s="122" t="s">
        <v>22</v>
      </c>
      <c r="J110" s="65" t="str">
        <f>IF(J12="","",J12)</f>
        <v>10. 2. 2020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1" customFormat="1" ht="6.95" customHeight="1" x14ac:dyDescent="0.2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1" customFormat="1" ht="15.2" customHeight="1" x14ac:dyDescent="0.2">
      <c r="A112" s="33"/>
      <c r="B112" s="34"/>
      <c r="C112" s="28" t="s">
        <v>24</v>
      </c>
      <c r="D112" s="35"/>
      <c r="E112" s="35"/>
      <c r="F112" s="26" t="str">
        <f>E15</f>
        <v>Obec Staré Město</v>
      </c>
      <c r="G112" s="35"/>
      <c r="H112" s="35"/>
      <c r="I112" s="122" t="s">
        <v>31</v>
      </c>
      <c r="J112" s="31" t="str">
        <f>E21</f>
        <v>Miloš Kopecký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5.2" customHeight="1" x14ac:dyDescent="0.2">
      <c r="A113" s="33"/>
      <c r="B113" s="34"/>
      <c r="C113" s="28" t="s">
        <v>30</v>
      </c>
      <c r="D113" s="35"/>
      <c r="E113" s="35"/>
      <c r="F113" s="26" t="str">
        <f>IF(E18="","",E18)</f>
        <v>JANKOSTAV s.r.o.</v>
      </c>
      <c r="G113" s="35"/>
      <c r="H113" s="35"/>
      <c r="I113" s="122" t="s">
        <v>36</v>
      </c>
      <c r="J113" s="31" t="str">
        <f>E24</f>
        <v>Miloš Kopecký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0.3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0" customFormat="1" ht="29.25" customHeight="1" x14ac:dyDescent="0.2">
      <c r="A115" s="179"/>
      <c r="B115" s="180"/>
      <c r="C115" s="181" t="s">
        <v>130</v>
      </c>
      <c r="D115" s="182" t="s">
        <v>63</v>
      </c>
      <c r="E115" s="182" t="s">
        <v>59</v>
      </c>
      <c r="F115" s="182" t="s">
        <v>60</v>
      </c>
      <c r="G115" s="182" t="s">
        <v>131</v>
      </c>
      <c r="H115" s="182" t="s">
        <v>132</v>
      </c>
      <c r="I115" s="183" t="s">
        <v>133</v>
      </c>
      <c r="J115" s="184" t="s">
        <v>116</v>
      </c>
      <c r="K115" s="185" t="s">
        <v>134</v>
      </c>
      <c r="L115" s="186"/>
      <c r="M115" s="74" t="s">
        <v>1</v>
      </c>
      <c r="N115" s="75" t="s">
        <v>42</v>
      </c>
      <c r="O115" s="75" t="s">
        <v>135</v>
      </c>
      <c r="P115" s="75" t="s">
        <v>136</v>
      </c>
      <c r="Q115" s="75" t="s">
        <v>137</v>
      </c>
      <c r="R115" s="75" t="s">
        <v>138</v>
      </c>
      <c r="S115" s="75" t="s">
        <v>139</v>
      </c>
      <c r="T115" s="76" t="s">
        <v>140</v>
      </c>
      <c r="U115" s="179"/>
      <c r="V115" s="179"/>
      <c r="W115" s="179"/>
      <c r="X115" s="179"/>
      <c r="Y115" s="179"/>
      <c r="Z115" s="179"/>
      <c r="AA115" s="179"/>
      <c r="AB115" s="179"/>
      <c r="AC115" s="179"/>
      <c r="AD115" s="179"/>
      <c r="AE115" s="179"/>
    </row>
    <row r="116" spans="1:65" s="1" customFormat="1" ht="22.9" customHeight="1" x14ac:dyDescent="0.25">
      <c r="A116" s="33"/>
      <c r="B116" s="34"/>
      <c r="C116" s="81" t="s">
        <v>141</v>
      </c>
      <c r="D116" s="35"/>
      <c r="E116" s="35"/>
      <c r="F116" s="35"/>
      <c r="G116" s="35"/>
      <c r="H116" s="35"/>
      <c r="I116" s="121"/>
      <c r="J116" s="187">
        <f>BK116</f>
        <v>551544.80000000005</v>
      </c>
      <c r="K116" s="35"/>
      <c r="L116" s="38"/>
      <c r="M116" s="77"/>
      <c r="N116" s="188"/>
      <c r="O116" s="78"/>
      <c r="P116" s="189">
        <f>SUM(P117:P132)</f>
        <v>0</v>
      </c>
      <c r="Q116" s="78"/>
      <c r="R116" s="189">
        <f>SUM(R117:R132)</f>
        <v>0</v>
      </c>
      <c r="S116" s="78"/>
      <c r="T116" s="190">
        <f>SUM(T117:T132)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77</v>
      </c>
      <c r="AU116" s="16" t="s">
        <v>118</v>
      </c>
      <c r="BK116" s="191">
        <f>SUM(BK117:BK132)</f>
        <v>551544.80000000005</v>
      </c>
    </row>
    <row r="117" spans="1:65" s="1" customFormat="1" ht="16.5" customHeight="1" x14ac:dyDescent="0.2">
      <c r="A117" s="33"/>
      <c r="B117" s="34"/>
      <c r="C117" s="208" t="s">
        <v>85</v>
      </c>
      <c r="D117" s="208" t="s">
        <v>146</v>
      </c>
      <c r="E117" s="209" t="s">
        <v>1539</v>
      </c>
      <c r="F117" s="210" t="s">
        <v>1540</v>
      </c>
      <c r="G117" s="211" t="s">
        <v>172</v>
      </c>
      <c r="H117" s="212">
        <v>1549.4</v>
      </c>
      <c r="I117" s="213">
        <v>46</v>
      </c>
      <c r="J117" s="212">
        <f>ROUND(I117*H117,2)</f>
        <v>71272.399999999994</v>
      </c>
      <c r="K117" s="214"/>
      <c r="L117" s="38"/>
      <c r="M117" s="215" t="s">
        <v>1</v>
      </c>
      <c r="N117" s="216" t="s">
        <v>43</v>
      </c>
      <c r="O117" s="70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9" t="s">
        <v>1541</v>
      </c>
      <c r="AT117" s="219" t="s">
        <v>146</v>
      </c>
      <c r="AU117" s="219" t="s">
        <v>78</v>
      </c>
      <c r="AY117" s="16" t="s">
        <v>144</v>
      </c>
      <c r="BE117" s="220">
        <f>IF(N117="základní",J117,0)</f>
        <v>71272.399999999994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6" t="s">
        <v>85</v>
      </c>
      <c r="BK117" s="220">
        <f>ROUND(I117*H117,2)</f>
        <v>71272.399999999994</v>
      </c>
      <c r="BL117" s="16" t="s">
        <v>1541</v>
      </c>
      <c r="BM117" s="219" t="s">
        <v>1542</v>
      </c>
    </row>
    <row r="118" spans="1:65" s="12" customFormat="1" ht="22.5" x14ac:dyDescent="0.2">
      <c r="B118" s="221"/>
      <c r="C118" s="222"/>
      <c r="D118" s="223" t="s">
        <v>152</v>
      </c>
      <c r="E118" s="224" t="s">
        <v>1</v>
      </c>
      <c r="F118" s="225" t="s">
        <v>1543</v>
      </c>
      <c r="G118" s="222"/>
      <c r="H118" s="226">
        <v>1549.4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152</v>
      </c>
      <c r="AU118" s="232" t="s">
        <v>78</v>
      </c>
      <c r="AV118" s="12" t="s">
        <v>87</v>
      </c>
      <c r="AW118" s="12" t="s">
        <v>35</v>
      </c>
      <c r="AX118" s="12" t="s">
        <v>85</v>
      </c>
      <c r="AY118" s="232" t="s">
        <v>144</v>
      </c>
    </row>
    <row r="119" spans="1:65" s="1" customFormat="1" ht="16.5" customHeight="1" x14ac:dyDescent="0.2">
      <c r="A119" s="33"/>
      <c r="B119" s="34"/>
      <c r="C119" s="208" t="s">
        <v>87</v>
      </c>
      <c r="D119" s="208" t="s">
        <v>146</v>
      </c>
      <c r="E119" s="209" t="s">
        <v>1544</v>
      </c>
      <c r="F119" s="210" t="s">
        <v>1545</v>
      </c>
      <c r="G119" s="211" t="s">
        <v>172</v>
      </c>
      <c r="H119" s="212">
        <v>1549.4</v>
      </c>
      <c r="I119" s="213">
        <v>46</v>
      </c>
      <c r="J119" s="212">
        <f>ROUND(I119*H119,2)</f>
        <v>71272.399999999994</v>
      </c>
      <c r="K119" s="214"/>
      <c r="L119" s="38"/>
      <c r="M119" s="215" t="s">
        <v>1</v>
      </c>
      <c r="N119" s="216" t="s">
        <v>43</v>
      </c>
      <c r="O119" s="70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9" t="s">
        <v>1541</v>
      </c>
      <c r="AT119" s="219" t="s">
        <v>146</v>
      </c>
      <c r="AU119" s="219" t="s">
        <v>78</v>
      </c>
      <c r="AY119" s="16" t="s">
        <v>144</v>
      </c>
      <c r="BE119" s="220">
        <f>IF(N119="základní",J119,0)</f>
        <v>71272.399999999994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6" t="s">
        <v>85</v>
      </c>
      <c r="BK119" s="220">
        <f>ROUND(I119*H119,2)</f>
        <v>71272.399999999994</v>
      </c>
      <c r="BL119" s="16" t="s">
        <v>1541</v>
      </c>
      <c r="BM119" s="219" t="s">
        <v>1546</v>
      </c>
    </row>
    <row r="120" spans="1:65" s="12" customFormat="1" ht="22.5" x14ac:dyDescent="0.2">
      <c r="B120" s="221"/>
      <c r="C120" s="222"/>
      <c r="D120" s="223" t="s">
        <v>152</v>
      </c>
      <c r="E120" s="224" t="s">
        <v>1</v>
      </c>
      <c r="F120" s="225" t="s">
        <v>1543</v>
      </c>
      <c r="G120" s="222"/>
      <c r="H120" s="226">
        <v>1549.4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152</v>
      </c>
      <c r="AU120" s="232" t="s">
        <v>78</v>
      </c>
      <c r="AV120" s="12" t="s">
        <v>87</v>
      </c>
      <c r="AW120" s="12" t="s">
        <v>35</v>
      </c>
      <c r="AX120" s="12" t="s">
        <v>85</v>
      </c>
      <c r="AY120" s="232" t="s">
        <v>144</v>
      </c>
    </row>
    <row r="121" spans="1:65" s="1" customFormat="1" ht="16.5" customHeight="1" x14ac:dyDescent="0.2">
      <c r="A121" s="33"/>
      <c r="B121" s="34"/>
      <c r="C121" s="208" t="s">
        <v>165</v>
      </c>
      <c r="D121" s="208" t="s">
        <v>146</v>
      </c>
      <c r="E121" s="209" t="s">
        <v>1547</v>
      </c>
      <c r="F121" s="210" t="s">
        <v>1548</v>
      </c>
      <c r="G121" s="211" t="s">
        <v>1549</v>
      </c>
      <c r="H121" s="212">
        <v>1</v>
      </c>
      <c r="I121" s="213">
        <v>20000</v>
      </c>
      <c r="J121" s="212">
        <f>ROUND(I121*H121,2)</f>
        <v>20000</v>
      </c>
      <c r="K121" s="214"/>
      <c r="L121" s="38"/>
      <c r="M121" s="215" t="s">
        <v>1</v>
      </c>
      <c r="N121" s="216" t="s">
        <v>43</v>
      </c>
      <c r="O121" s="70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9" t="s">
        <v>1541</v>
      </c>
      <c r="AT121" s="219" t="s">
        <v>146</v>
      </c>
      <c r="AU121" s="219" t="s">
        <v>78</v>
      </c>
      <c r="AY121" s="16" t="s">
        <v>144</v>
      </c>
      <c r="BE121" s="220">
        <f>IF(N121="základní",J121,0)</f>
        <v>20000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6" t="s">
        <v>85</v>
      </c>
      <c r="BK121" s="220">
        <f>ROUND(I121*H121,2)</f>
        <v>20000</v>
      </c>
      <c r="BL121" s="16" t="s">
        <v>1541</v>
      </c>
      <c r="BM121" s="219" t="s">
        <v>1550</v>
      </c>
    </row>
    <row r="122" spans="1:65" s="12" customFormat="1" x14ac:dyDescent="0.2">
      <c r="B122" s="221"/>
      <c r="C122" s="222"/>
      <c r="D122" s="223" t="s">
        <v>152</v>
      </c>
      <c r="E122" s="224" t="s">
        <v>1</v>
      </c>
      <c r="F122" s="225" t="s">
        <v>85</v>
      </c>
      <c r="G122" s="222"/>
      <c r="H122" s="226">
        <v>1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152</v>
      </c>
      <c r="AU122" s="232" t="s">
        <v>78</v>
      </c>
      <c r="AV122" s="12" t="s">
        <v>87</v>
      </c>
      <c r="AW122" s="12" t="s">
        <v>35</v>
      </c>
      <c r="AX122" s="12" t="s">
        <v>85</v>
      </c>
      <c r="AY122" s="232" t="s">
        <v>144</v>
      </c>
    </row>
    <row r="123" spans="1:65" s="1" customFormat="1" ht="16.5" customHeight="1" x14ac:dyDescent="0.2">
      <c r="A123" s="33"/>
      <c r="B123" s="34"/>
      <c r="C123" s="208" t="s">
        <v>150</v>
      </c>
      <c r="D123" s="208" t="s">
        <v>146</v>
      </c>
      <c r="E123" s="209" t="s">
        <v>1551</v>
      </c>
      <c r="F123" s="210" t="s">
        <v>1552</v>
      </c>
      <c r="G123" s="211" t="s">
        <v>1549</v>
      </c>
      <c r="H123" s="212">
        <v>1</v>
      </c>
      <c r="I123" s="213">
        <v>47000</v>
      </c>
      <c r="J123" s="212">
        <f>ROUND(I123*H123,2)</f>
        <v>47000</v>
      </c>
      <c r="K123" s="214"/>
      <c r="L123" s="38"/>
      <c r="M123" s="215" t="s">
        <v>1</v>
      </c>
      <c r="N123" s="216" t="s">
        <v>43</v>
      </c>
      <c r="O123" s="70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9" t="s">
        <v>1541</v>
      </c>
      <c r="AT123" s="219" t="s">
        <v>146</v>
      </c>
      <c r="AU123" s="219" t="s">
        <v>78</v>
      </c>
      <c r="AY123" s="16" t="s">
        <v>144</v>
      </c>
      <c r="BE123" s="220">
        <f>IF(N123="základní",J123,0)</f>
        <v>47000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6" t="s">
        <v>85</v>
      </c>
      <c r="BK123" s="220">
        <f>ROUND(I123*H123,2)</f>
        <v>47000</v>
      </c>
      <c r="BL123" s="16" t="s">
        <v>1541</v>
      </c>
      <c r="BM123" s="219" t="s">
        <v>1553</v>
      </c>
    </row>
    <row r="124" spans="1:65" s="12" customFormat="1" x14ac:dyDescent="0.2">
      <c r="B124" s="221"/>
      <c r="C124" s="222"/>
      <c r="D124" s="223" t="s">
        <v>152</v>
      </c>
      <c r="E124" s="224" t="s">
        <v>1</v>
      </c>
      <c r="F124" s="225" t="s">
        <v>1554</v>
      </c>
      <c r="G124" s="222"/>
      <c r="H124" s="226">
        <v>1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152</v>
      </c>
      <c r="AU124" s="232" t="s">
        <v>78</v>
      </c>
      <c r="AV124" s="12" t="s">
        <v>87</v>
      </c>
      <c r="AW124" s="12" t="s">
        <v>35</v>
      </c>
      <c r="AX124" s="12" t="s">
        <v>85</v>
      </c>
      <c r="AY124" s="232" t="s">
        <v>144</v>
      </c>
    </row>
    <row r="125" spans="1:65" s="1" customFormat="1" ht="16.5" customHeight="1" x14ac:dyDescent="0.2">
      <c r="A125" s="33"/>
      <c r="B125" s="34"/>
      <c r="C125" s="208" t="s">
        <v>178</v>
      </c>
      <c r="D125" s="208" t="s">
        <v>146</v>
      </c>
      <c r="E125" s="209" t="s">
        <v>1555</v>
      </c>
      <c r="F125" s="210" t="s">
        <v>1556</v>
      </c>
      <c r="G125" s="211" t="s">
        <v>1549</v>
      </c>
      <c r="H125" s="212">
        <v>1</v>
      </c>
      <c r="I125" s="213">
        <v>160000</v>
      </c>
      <c r="J125" s="212">
        <f>ROUND(I125*H125,2)</f>
        <v>160000</v>
      </c>
      <c r="K125" s="214"/>
      <c r="L125" s="38"/>
      <c r="M125" s="215" t="s">
        <v>1</v>
      </c>
      <c r="N125" s="216" t="s">
        <v>43</v>
      </c>
      <c r="O125" s="70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9" t="s">
        <v>1541</v>
      </c>
      <c r="AT125" s="219" t="s">
        <v>146</v>
      </c>
      <c r="AU125" s="219" t="s">
        <v>78</v>
      </c>
      <c r="AY125" s="16" t="s">
        <v>144</v>
      </c>
      <c r="BE125" s="220">
        <f>IF(N125="základní",J125,0)</f>
        <v>160000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6" t="s">
        <v>85</v>
      </c>
      <c r="BK125" s="220">
        <f>ROUND(I125*H125,2)</f>
        <v>160000</v>
      </c>
      <c r="BL125" s="16" t="s">
        <v>1541</v>
      </c>
      <c r="BM125" s="219" t="s">
        <v>1557</v>
      </c>
    </row>
    <row r="126" spans="1:65" s="12" customFormat="1" ht="22.5" x14ac:dyDescent="0.2">
      <c r="B126" s="221"/>
      <c r="C126" s="222"/>
      <c r="D126" s="223" t="s">
        <v>152</v>
      </c>
      <c r="E126" s="224" t="s">
        <v>1</v>
      </c>
      <c r="F126" s="225" t="s">
        <v>1558</v>
      </c>
      <c r="G126" s="222"/>
      <c r="H126" s="226">
        <v>1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152</v>
      </c>
      <c r="AU126" s="232" t="s">
        <v>78</v>
      </c>
      <c r="AV126" s="12" t="s">
        <v>87</v>
      </c>
      <c r="AW126" s="12" t="s">
        <v>35</v>
      </c>
      <c r="AX126" s="12" t="s">
        <v>85</v>
      </c>
      <c r="AY126" s="232" t="s">
        <v>144</v>
      </c>
    </row>
    <row r="127" spans="1:65" s="1" customFormat="1" ht="16.5" customHeight="1" x14ac:dyDescent="0.2">
      <c r="A127" s="33"/>
      <c r="B127" s="34"/>
      <c r="C127" s="208" t="s">
        <v>184</v>
      </c>
      <c r="D127" s="208" t="s">
        <v>146</v>
      </c>
      <c r="E127" s="209" t="s">
        <v>1559</v>
      </c>
      <c r="F127" s="210" t="s">
        <v>1560</v>
      </c>
      <c r="G127" s="211" t="s">
        <v>1549</v>
      </c>
      <c r="H127" s="212">
        <v>1</v>
      </c>
      <c r="I127" s="213">
        <v>97000</v>
      </c>
      <c r="J127" s="212">
        <f>ROUND(I127*H127,2)</f>
        <v>97000</v>
      </c>
      <c r="K127" s="214"/>
      <c r="L127" s="38"/>
      <c r="M127" s="215" t="s">
        <v>1</v>
      </c>
      <c r="N127" s="216" t="s">
        <v>43</v>
      </c>
      <c r="O127" s="70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9" t="s">
        <v>1541</v>
      </c>
      <c r="AT127" s="219" t="s">
        <v>146</v>
      </c>
      <c r="AU127" s="219" t="s">
        <v>78</v>
      </c>
      <c r="AY127" s="16" t="s">
        <v>144</v>
      </c>
      <c r="BE127" s="220">
        <f>IF(N127="základní",J127,0)</f>
        <v>97000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85</v>
      </c>
      <c r="BK127" s="220">
        <f>ROUND(I127*H127,2)</f>
        <v>97000</v>
      </c>
      <c r="BL127" s="16" t="s">
        <v>1541</v>
      </c>
      <c r="BM127" s="219" t="s">
        <v>1561</v>
      </c>
    </row>
    <row r="128" spans="1:65" s="12" customFormat="1" x14ac:dyDescent="0.2">
      <c r="B128" s="221"/>
      <c r="C128" s="222"/>
      <c r="D128" s="223" t="s">
        <v>152</v>
      </c>
      <c r="E128" s="224" t="s">
        <v>1</v>
      </c>
      <c r="F128" s="225" t="s">
        <v>1562</v>
      </c>
      <c r="G128" s="222"/>
      <c r="H128" s="226">
        <v>1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152</v>
      </c>
      <c r="AU128" s="232" t="s">
        <v>78</v>
      </c>
      <c r="AV128" s="12" t="s">
        <v>87</v>
      </c>
      <c r="AW128" s="12" t="s">
        <v>35</v>
      </c>
      <c r="AX128" s="12" t="s">
        <v>85</v>
      </c>
      <c r="AY128" s="232" t="s">
        <v>144</v>
      </c>
    </row>
    <row r="129" spans="1:65" s="1" customFormat="1" ht="16.5" customHeight="1" x14ac:dyDescent="0.2">
      <c r="A129" s="33"/>
      <c r="B129" s="34"/>
      <c r="C129" s="208" t="s">
        <v>190</v>
      </c>
      <c r="D129" s="208" t="s">
        <v>146</v>
      </c>
      <c r="E129" s="209" t="s">
        <v>1563</v>
      </c>
      <c r="F129" s="210" t="s">
        <v>1564</v>
      </c>
      <c r="G129" s="211" t="s">
        <v>1549</v>
      </c>
      <c r="H129" s="212">
        <v>1</v>
      </c>
      <c r="I129" s="213">
        <v>60000</v>
      </c>
      <c r="J129" s="212">
        <f>ROUND(I129*H129,2)</f>
        <v>60000</v>
      </c>
      <c r="K129" s="214"/>
      <c r="L129" s="38"/>
      <c r="M129" s="215" t="s">
        <v>1</v>
      </c>
      <c r="N129" s="216" t="s">
        <v>43</v>
      </c>
      <c r="O129" s="70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9" t="s">
        <v>1541</v>
      </c>
      <c r="AT129" s="219" t="s">
        <v>146</v>
      </c>
      <c r="AU129" s="219" t="s">
        <v>78</v>
      </c>
      <c r="AY129" s="16" t="s">
        <v>144</v>
      </c>
      <c r="BE129" s="220">
        <f>IF(N129="základní",J129,0)</f>
        <v>60000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85</v>
      </c>
      <c r="BK129" s="220">
        <f>ROUND(I129*H129,2)</f>
        <v>60000</v>
      </c>
      <c r="BL129" s="16" t="s">
        <v>1541</v>
      </c>
      <c r="BM129" s="219" t="s">
        <v>1565</v>
      </c>
    </row>
    <row r="130" spans="1:65" s="12" customFormat="1" x14ac:dyDescent="0.2">
      <c r="B130" s="221"/>
      <c r="C130" s="222"/>
      <c r="D130" s="223" t="s">
        <v>152</v>
      </c>
      <c r="E130" s="224" t="s">
        <v>1</v>
      </c>
      <c r="F130" s="225" t="s">
        <v>1566</v>
      </c>
      <c r="G130" s="222"/>
      <c r="H130" s="226">
        <v>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152</v>
      </c>
      <c r="AU130" s="232" t="s">
        <v>78</v>
      </c>
      <c r="AV130" s="12" t="s">
        <v>87</v>
      </c>
      <c r="AW130" s="12" t="s">
        <v>35</v>
      </c>
      <c r="AX130" s="12" t="s">
        <v>85</v>
      </c>
      <c r="AY130" s="232" t="s">
        <v>144</v>
      </c>
    </row>
    <row r="131" spans="1:65" s="1" customFormat="1" ht="16.5" customHeight="1" x14ac:dyDescent="0.2">
      <c r="A131" s="33"/>
      <c r="B131" s="34"/>
      <c r="C131" s="208" t="s">
        <v>195</v>
      </c>
      <c r="D131" s="208" t="s">
        <v>146</v>
      </c>
      <c r="E131" s="209" t="s">
        <v>1567</v>
      </c>
      <c r="F131" s="210" t="s">
        <v>1568</v>
      </c>
      <c r="G131" s="211" t="s">
        <v>1569</v>
      </c>
      <c r="H131" s="212">
        <v>1</v>
      </c>
      <c r="I131" s="213">
        <v>25000</v>
      </c>
      <c r="J131" s="212">
        <f>ROUND(I131*H131,2)</f>
        <v>25000</v>
      </c>
      <c r="K131" s="214"/>
      <c r="L131" s="38"/>
      <c r="M131" s="215" t="s">
        <v>1</v>
      </c>
      <c r="N131" s="216" t="s">
        <v>43</v>
      </c>
      <c r="O131" s="70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9" t="s">
        <v>1541</v>
      </c>
      <c r="AT131" s="219" t="s">
        <v>146</v>
      </c>
      <c r="AU131" s="219" t="s">
        <v>78</v>
      </c>
      <c r="AY131" s="16" t="s">
        <v>144</v>
      </c>
      <c r="BE131" s="220">
        <f>IF(N131="základní",J131,0)</f>
        <v>25000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85</v>
      </c>
      <c r="BK131" s="220">
        <f>ROUND(I131*H131,2)</f>
        <v>25000</v>
      </c>
      <c r="BL131" s="16" t="s">
        <v>1541</v>
      </c>
      <c r="BM131" s="219" t="s">
        <v>1570</v>
      </c>
    </row>
    <row r="132" spans="1:65" s="12" customFormat="1" x14ac:dyDescent="0.2">
      <c r="B132" s="221"/>
      <c r="C132" s="222"/>
      <c r="D132" s="223" t="s">
        <v>152</v>
      </c>
      <c r="E132" s="224" t="s">
        <v>1</v>
      </c>
      <c r="F132" s="225" t="s">
        <v>1571</v>
      </c>
      <c r="G132" s="222"/>
      <c r="H132" s="226">
        <v>1</v>
      </c>
      <c r="I132" s="227"/>
      <c r="J132" s="222"/>
      <c r="K132" s="222"/>
      <c r="L132" s="228"/>
      <c r="M132" s="269"/>
      <c r="N132" s="270"/>
      <c r="O132" s="270"/>
      <c r="P132" s="270"/>
      <c r="Q132" s="270"/>
      <c r="R132" s="270"/>
      <c r="S132" s="270"/>
      <c r="T132" s="271"/>
      <c r="AT132" s="232" t="s">
        <v>152</v>
      </c>
      <c r="AU132" s="232" t="s">
        <v>78</v>
      </c>
      <c r="AV132" s="12" t="s">
        <v>87</v>
      </c>
      <c r="AW132" s="12" t="s">
        <v>35</v>
      </c>
      <c r="AX132" s="12" t="s">
        <v>85</v>
      </c>
      <c r="AY132" s="232" t="s">
        <v>144</v>
      </c>
    </row>
    <row r="133" spans="1:65" s="1" customFormat="1" ht="6.95" customHeight="1" x14ac:dyDescent="0.2">
      <c r="A133" s="33"/>
      <c r="B133" s="53"/>
      <c r="C133" s="54"/>
      <c r="D133" s="54"/>
      <c r="E133" s="54"/>
      <c r="F133" s="54"/>
      <c r="G133" s="54"/>
      <c r="H133" s="54"/>
      <c r="I133" s="157"/>
      <c r="J133" s="54"/>
      <c r="K133" s="54"/>
      <c r="L133" s="38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password="CC35" sheet="1" objects="1" scenarios="1" formatColumns="0" formatRows="0" autoFilter="0"/>
  <autoFilter ref="C115:K132" xr:uid="{00000000-0009-0000-0000-000006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01.1 - Kanalizace - St...</vt:lpstr>
      <vt:lpstr>SO 01.2 - Prelozeni vodov...</vt:lpstr>
      <vt:lpstr>SO 02.1 - Kanalizace - St...</vt:lpstr>
      <vt:lpstr>SO 02.2 - Přeložení vodov...</vt:lpstr>
      <vt:lpstr>SO 03 - Kanalizace - Stok...</vt:lpstr>
      <vt:lpstr>VRN - Vedlejší a ostatní ...</vt:lpstr>
      <vt:lpstr>'Rekapitulace stavby'!Názvy_tisku</vt:lpstr>
      <vt:lpstr>'SO 01.1 - Kanalizace - St...'!Názvy_tisku</vt:lpstr>
      <vt:lpstr>'SO 01.2 - Prelozeni vodov...'!Názvy_tisku</vt:lpstr>
      <vt:lpstr>'SO 02.1 - Kanalizace - St...'!Názvy_tisku</vt:lpstr>
      <vt:lpstr>'SO 02.2 - Přeložení vodov...'!Názvy_tisku</vt:lpstr>
      <vt:lpstr>'SO 03 - Kanalizace - Stok...'!Názvy_tisku</vt:lpstr>
      <vt:lpstr>'VRN - Vedlejší a ostatní ...'!Názvy_tisku</vt:lpstr>
      <vt:lpstr>'Rekapitulace stavby'!Oblast_tisku</vt:lpstr>
      <vt:lpstr>'SO 01.1 - Kanalizace - St...'!Oblast_tisku</vt:lpstr>
      <vt:lpstr>'SO 01.2 - Prelozeni vodov...'!Oblast_tisku</vt:lpstr>
      <vt:lpstr>'SO 02.1 - Kanalizace - St...'!Oblast_tisku</vt:lpstr>
      <vt:lpstr>'SO 02.2 - Přeložení vodov...'!Oblast_tisku</vt:lpstr>
      <vt:lpstr>'SO 03 - Kanalizace - Stok...'!Oblast_tisku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HAUSING2\Admin</dc:creator>
  <cp:lastModifiedBy>Martin Dvořák</cp:lastModifiedBy>
  <dcterms:created xsi:type="dcterms:W3CDTF">2020-11-15T21:09:46Z</dcterms:created>
  <dcterms:modified xsi:type="dcterms:W3CDTF">2021-02-24T12:39:24Z</dcterms:modified>
</cp:coreProperties>
</file>